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Windows 10 Pro\Desktop\"/>
    </mc:Choice>
  </mc:AlternateContent>
  <bookViews>
    <workbookView xWindow="0" yWindow="0" windowWidth="19200" windowHeight="11640" activeTab="3"/>
  </bookViews>
  <sheets>
    <sheet name="1" sheetId="1" r:id="rId1"/>
    <sheet name="2" sheetId="2" r:id="rId2"/>
    <sheet name="3" sheetId="3" r:id="rId3"/>
    <sheet name="4" sheetId="4" r:id="rId4"/>
  </sheets>
  <definedNames>
    <definedName name="_xlnm.Print_Titles" localSheetId="3">'4'!$7:$8</definedName>
    <definedName name="_xlnm.Print_Area" localSheetId="0">'1'!$A$1:$F$19</definedName>
    <definedName name="_xlnm.Print_Area" localSheetId="1">'2'!$A$1:$F$23</definedName>
    <definedName name="_xlnm.Print_Area" localSheetId="2">'3'!$A$1:$J$21</definedName>
    <definedName name="_xlnm.Print_Area" localSheetId="3">'4'!$A$1:$N$29</definedName>
  </definedNames>
  <calcPr calcId="162913"/>
  <extLst>
    <ext xmlns:x15="http://schemas.microsoft.com/office/spreadsheetml/2010/11/main" uri="{140A7094-0E35-4892-8432-C4D2E57EDEB5}">
      <x15:workbookPr chartTrackingRefBase="1"/>
    </ext>
    <ext uri="{B58B0392-4F1F-4190-BB64-5DF3571DCE5F}">
      <xcalcf:calcFeatures xmlns:xcalcf="http://schemas.microsoft.com/office/spreadsheetml/2018/calcfeatures">
        <xcalcf:feature name="microsoft.com:RD"/>
        <xcalcf:feature name="microsoft.com:FV"/>
      </xcalcf:calcFeatures>
    </ext>
  </extLst>
</workbook>
</file>

<file path=xl/calcChain.xml><?xml version="1.0" encoding="utf-8"?>
<calcChain xmlns="http://schemas.openxmlformats.org/spreadsheetml/2006/main">
  <c r="G16" i="3" l="1"/>
  <c r="F11" i="1" l="1"/>
  <c r="F12" i="1"/>
  <c r="F13" i="1"/>
  <c r="F10" i="2"/>
  <c r="N10" i="4"/>
  <c r="H16" i="3" l="1"/>
  <c r="I26" i="4" l="1"/>
  <c r="I9" i="3"/>
  <c r="H12" i="3"/>
  <c r="J26" i="4" l="1"/>
  <c r="K26" i="4"/>
  <c r="L26" i="4"/>
  <c r="M26" i="4"/>
  <c r="N17" i="4"/>
  <c r="N9" i="4"/>
  <c r="F13" i="2" l="1"/>
  <c r="E13" i="2"/>
  <c r="C13" i="2"/>
  <c r="F11" i="2"/>
  <c r="E11" i="2"/>
  <c r="C11" i="2"/>
  <c r="E10" i="2"/>
  <c r="C10" i="2"/>
  <c r="N18" i="4" l="1"/>
  <c r="N16" i="4"/>
  <c r="N15" i="4"/>
  <c r="N14" i="4"/>
  <c r="N13" i="4"/>
  <c r="N12" i="4"/>
  <c r="N11" i="4"/>
  <c r="A19" i="4"/>
  <c r="A10" i="4"/>
  <c r="A11" i="4" s="1"/>
  <c r="A12" i="4" s="1"/>
  <c r="A13" i="4" s="1"/>
  <c r="A14" i="4" s="1"/>
  <c r="A15" i="4" s="1"/>
  <c r="A16" i="4" s="1"/>
  <c r="A17" i="4" s="1"/>
  <c r="A18" i="4" s="1"/>
  <c r="N25" i="4"/>
  <c r="N24" i="4"/>
  <c r="N23" i="4"/>
  <c r="N22" i="4"/>
  <c r="N21" i="4"/>
  <c r="N19" i="4"/>
  <c r="E9" i="3"/>
  <c r="N26" i="4" l="1"/>
  <c r="A20" i="4"/>
  <c r="F19" i="2"/>
  <c r="A21" i="4" l="1"/>
  <c r="A22" i="4" s="1"/>
  <c r="A23" i="4" s="1"/>
  <c r="A24" i="4" s="1"/>
  <c r="A25" i="4" s="1"/>
  <c r="I15" i="3" l="1"/>
  <c r="F14" i="1" l="1"/>
  <c r="I16" i="3" l="1"/>
  <c r="I14" i="3"/>
  <c r="I13" i="3"/>
  <c r="I12" i="3"/>
  <c r="I11" i="3"/>
  <c r="I5" i="4" l="1"/>
  <c r="J5" i="3"/>
  <c r="E6" i="2"/>
  <c r="H10" i="3" l="1"/>
  <c r="H17" i="3" s="1"/>
  <c r="F10" i="1" s="1"/>
  <c r="F15" i="1" l="1"/>
  <c r="G10" i="3"/>
  <c r="G17" i="3" s="1"/>
  <c r="F10" i="3"/>
  <c r="F17" i="3" s="1"/>
  <c r="E10" i="3"/>
  <c r="E17" i="3" s="1"/>
  <c r="D10" i="3"/>
  <c r="D17" i="3" s="1"/>
  <c r="C19" i="2"/>
  <c r="I10" i="3" l="1"/>
  <c r="I17" i="3"/>
</calcChain>
</file>

<file path=xl/sharedStrings.xml><?xml version="1.0" encoding="utf-8"?>
<sst xmlns="http://schemas.openxmlformats.org/spreadsheetml/2006/main" count="141" uniqueCount="123">
  <si>
    <t>MA’LUMOT</t>
  </si>
  <si>
    <t>T/r</t>
  </si>
  <si>
    <t>Ko‘rsatkich nomi</t>
  </si>
  <si>
    <t>Summa</t>
  </si>
  <si>
    <t>(ming so‘m)</t>
  </si>
  <si>
    <t>Fuqarolar tashabbusi jamg‘armasiga o‘tkazilgan mablag‘lar*</t>
  </si>
  <si>
    <t>Jamoatchilik fikri asosida shakllantirilgan (g‘olib deb topilgan) tadbirlarni moliyalashtirish uchun yo‘naltirilgan mablag‘lar**</t>
  </si>
  <si>
    <t>3.1.</t>
  </si>
  <si>
    <t>Tadbirlarni amalga oshirayotgan pudratchi tashkilotlarga bajarilgan ishlar uchun to‘langan mablag‘lar</t>
  </si>
  <si>
    <t>3.2.</t>
  </si>
  <si>
    <t>Tadbirlarni moliyalashtirishga ajratilgan, biroq pudratchi tashkilotlarga to‘lab berilmagan qoldiq mablag‘lar</t>
  </si>
  <si>
    <t>Moliyalashtirilgan takliflar soni</t>
  </si>
  <si>
    <t>ko‘rsatkichlar</t>
  </si>
  <si>
    <t>o‘lchov birligi</t>
  </si>
  <si>
    <t>miqdori</t>
  </si>
  <si>
    <t>sarflangan mablag‘lar</t>
  </si>
  <si>
    <t>Hududiy ichki yo‘llar</t>
  </si>
  <si>
    <t>Umumta’lim maktablarini ta’mirlash va jihozlash</t>
  </si>
  <si>
    <t>Maktabgacha ta’lim muassasalarini ta’mirlash va jihozlash</t>
  </si>
  <si>
    <t>Sog‘liqni saqlash muassasalarini ta’mirlash va jihozlash</t>
  </si>
  <si>
    <t>Boshqa ijtimoiy soha muassasalarini ta’mirlash va jihozlash</t>
  </si>
  <si>
    <t>Ichimlik suvi ta’minotini yaxshilash</t>
  </si>
  <si>
    <t>Ko‘cha chiroqlarini o‘rnatish</t>
  </si>
  <si>
    <t>Obodonlashtirish va ko‘kalamzorlashtirish</t>
  </si>
  <si>
    <t>Boshqa tadbirlar</t>
  </si>
  <si>
    <t>jami</t>
  </si>
  <si>
    <t>X</t>
  </si>
  <si>
    <t>Fuqarolar tashabbusi jamg‘armasi mablag‘larini shakllantirilishi yuzasidan</t>
  </si>
  <si>
    <t>Fuqarolar tashabbusi jamg‘armasi mablag‘larini shakllantirish manbalari</t>
  </si>
  <si>
    <t>Fuqarolar tashabbusi jamg‘armasiga yo‘naltirilishi lozim bo‘lgan mablag‘lar</t>
  </si>
  <si>
    <t>Fuqarolar tashabbusi jamg‘armasiga haqiqatda o‘tkazilgan mablag‘lar</t>
  </si>
  <si>
    <t>Farqi</t>
  </si>
  <si>
    <t>Izoh</t>
  </si>
  <si>
    <t>1-chorak</t>
  </si>
  <si>
    <t>2-chorak</t>
  </si>
  <si>
    <t>3-chorak</t>
  </si>
  <si>
    <t>4-chorak</t>
  </si>
  <si>
    <t>Tuman (shahar) byudjetining tasdiqlangan umumiy xarajatlarining 5 foiz qismi miqdorida ajratiladigan mablag‘lar</t>
  </si>
  <si>
    <t>Tuman (shahar) byudjetining qo‘shimcha manbalarining 30 foizi miqdorida ajratiladigan mablag‘lar</t>
  </si>
  <si>
    <t>2.1.</t>
  </si>
  <si>
    <t>Shu jumladan</t>
  </si>
  <si>
    <t>erkin qoldiq mablag‘lari</t>
  </si>
  <si>
    <t>2.2.</t>
  </si>
  <si>
    <t>daromadlarning hisobot choraklari yakunlari bo‘yicha aniqlanadigan prognozdan oshirib bajarilgan qismi</t>
  </si>
  <si>
    <t>2.3.</t>
  </si>
  <si>
    <t>davlat daromadiga o‘tkazilgan mol-mulkni realizatsiya qilishdan tushgan tushumlar</t>
  </si>
  <si>
    <t>2.4.</t>
  </si>
  <si>
    <t>elektron savdo maydonchasida yer uchastkalariga bo‘lgan huquqlarni sotishdan tushgan mablag‘lar</t>
  </si>
  <si>
    <t>2.5.</t>
  </si>
  <si>
    <t>Jami ajratiladigan mablag‘lar</t>
  </si>
  <si>
    <t>Fuqarolar tashabbusi jamg‘armasidan jamoatchilik fikri asosida shakllantirilgan (g‘olib deb topilgan) tadbirlarni moliyalashtirish uchun yo‘naltirilgan mablag‘lar yuzasidan</t>
  </si>
  <si>
    <t>Tadbirning xos raqami (ID)</t>
  </si>
  <si>
    <t>Jami to‘plangan ovozlar soni</t>
  </si>
  <si>
    <t>shundan</t>
  </si>
  <si>
    <t>Tadbirning qisqacha mazmuni (sohasi)</t>
  </si>
  <si>
    <t>Tadbirning moliyalashtirilishi (ming so‘m)</t>
  </si>
  <si>
    <t>onlayn ovozlar</t>
  </si>
  <si>
    <t>oflayn ovozlar</t>
  </si>
  <si>
    <t>SMS orqali</t>
  </si>
  <si>
    <t>Tadbirni moliyalashtirish uchun ochilgan hisobvaraq</t>
  </si>
  <si>
    <t>Tadbirning fuqaro tomonidan kiritilgan dastlabki qiymati</t>
  </si>
  <si>
    <t>Tadbirni amalga oshirish qiymati*</t>
  </si>
  <si>
    <t>Ajratilgan mablag‘lar</t>
  </si>
  <si>
    <t>Bajarilgan ishlar uchun to‘lab berilgan mablag‘lar</t>
  </si>
  <si>
    <t>Qoldiq mablag‘lar</t>
  </si>
  <si>
    <t>Jami:</t>
  </si>
  <si>
    <t>Bajarilgan tadbirlar 
nomi</t>
  </si>
  <si>
    <t>Iqtisod qilinib, jamg‘armaga qaytarilgan mablag‘</t>
  </si>
  <si>
    <t>ming.so‘m</t>
  </si>
  <si>
    <t>Furqat tumani</t>
  </si>
  <si>
    <t>Furqat Respublikasi Prezidentining 
PQ-5250 qaroriga asosan Respublika byudjetidan ajratilgan mablag‘lar</t>
  </si>
  <si>
    <t>S.Axmedov</t>
  </si>
  <si>
    <t>Tuman  Iqtisodiyot va moliya bo‘limi boshlig‘i</t>
  </si>
  <si>
    <t>Tuman Iqtisodiyot va moliya bo‘limi boshlig‘i</t>
  </si>
  <si>
    <t xml:space="preserve"> Tuman Iqtisodiyot va moliya bo‘limi boshlig‘i</t>
  </si>
  <si>
    <t>Eski yillardan ajratilgan mablag‘lar hisobidan iqtisod qilingan mablag‘lar qaytarilishidan tushum</t>
  </si>
  <si>
    <t>km</t>
  </si>
  <si>
    <t>048335234011</t>
  </si>
  <si>
    <t>048344718011</t>
  </si>
  <si>
    <t>048338786011</t>
  </si>
  <si>
    <t>048343704011</t>
  </si>
  <si>
    <t>048359393011</t>
  </si>
  <si>
    <t>048349561011</t>
  </si>
  <si>
    <t>048360704011</t>
  </si>
  <si>
    <t>Karmak MFY ichki ko‘chalarini 3.5 km masofasini asfaltlash. Shag‘allangan yo‘llar</t>
  </si>
  <si>
    <t>6-maktabga qo‘shimcha bino va ayvon qurish</t>
  </si>
  <si>
    <t>Katta- yangi MFY ichki ko‘chalarini xamda qabriston yo‘lini asfaltlash</t>
  </si>
  <si>
    <t>Jaloyer MFY ichkiko‘chalarini asfaltlash</t>
  </si>
  <si>
    <t xml:space="preserve">Shoyimbek MFY Shabnam 300. Yoshlar 610. Shoyimbek 560. buloqboshi 240. Guliston 285. Turkiston 70. Ishons 70. Yangi zamon 195. Ustozlar(qabriston yo‘li) 500. Qo‘qon yo‘li 1-berk 50. Yuqori shoyimbek 1-berk 50. Yuqori shoyimbek 2-berk 50. Maktab </t>
  </si>
  <si>
    <t>28-umumiy o‘rta ta’lim maktabini moddiy-texnik bazasini rivojlantirish</t>
  </si>
  <si>
    <t xml:space="preserve">Tuman Tibbiyot Birlashmasining Markaziy shifoxonasi bo‘limlarini xavo aylanish tizimini o‘rnatish (dimaxot) xamda Terapiya va Yuqimli kasalliklar bo‘limi xavo aylanish tizimini mukammal tamirlash. </t>
  </si>
  <si>
    <t>401722860302387045204118022</t>
  </si>
  <si>
    <t>401722860302387092100072008</t>
  </si>
  <si>
    <t>401722860302387045204118023</t>
  </si>
  <si>
    <t>401722860302387045204118024</t>
  </si>
  <si>
    <t>401722860302387045204118025</t>
  </si>
  <si>
    <t>401722860302387092100072009 quyi
401722860302387092100072010 yuqori</t>
  </si>
  <si>
    <t>401722860302387073101054007</t>
  </si>
  <si>
    <t xml:space="preserve">Furqat tumanida 2024 yil davomida tashabbusli byudjetlashtirish natijalari bo‘yicha </t>
  </si>
  <si>
    <t xml:space="preserve">Karmak MFY Zilol, Xumo, Barqaror, Istiqbol, Nurliobod ko‘chalarini jami 3 km masofasiini asfaltlash </t>
  </si>
  <si>
    <t>401722860302387045204118019</t>
  </si>
  <si>
    <t>Jaloyer qishlog‘idagi ichki ko‘chalarni jami bo‘lib 3 km masofasini asfaltlashtirish</t>
  </si>
  <si>
    <t>401722860302387045204118018</t>
  </si>
  <si>
    <t>Tumandagi barcha 37 ta maktablarning sinfxonalariga 700 ta va 53 ta maktabgacha ta'lim tashkilotlari guruh xonalariga 300 ta online kuzatuv kameralari o'rnatish va MFY binolariga kuzatuv markazlari tashkil etish.</t>
  </si>
  <si>
    <t>401722860302387096300072003</t>
  </si>
  <si>
    <t>Katta-yangi MFY Kamolot, Totuvlik. Zamona ko‘chalarini asfaltlashtirish. Jami 3.3 km masofa.</t>
  </si>
  <si>
    <t>401722860302387045204118021</t>
  </si>
  <si>
    <t xml:space="preserve">Furkat tumani Tibbiyot Birlashmasi Kup Tarmokli Markaziy Poliklinika koshida yangi bolalar poliklinikasi kurish va jixozlar uchun  </t>
  </si>
  <si>
    <t>401722860302387072110054002</t>
  </si>
  <si>
    <t>Bekobod MFYdagi ichki ko‘chalarni asfaltlashtirish</t>
  </si>
  <si>
    <t>401722860302387045204118020</t>
  </si>
  <si>
    <t>Kaldushon MFY ichki ko‘chalarini asfatlashtirish</t>
  </si>
  <si>
    <t>401722860302387045204118017</t>
  </si>
  <si>
    <t xml:space="preserve">Shoyimbek ko‘chasi	500 metr Amirsoy	ko‘chasi	500 metr
Bulokboshi	ko‘chasi	462 metr Guliston	ko‘chasi	500 metr
Yoshlar	ko‘chasi	300 metr Ishonch	ko‘chasi	500 metr
Shabnam	ko‘chasi	200 metr Yukori shoyimbek	ko‘chasi	200 metr jami 3 km 162 metr
</t>
  </si>
  <si>
    <t>401722860302387045204118016</t>
  </si>
  <si>
    <t>Markaziy shifoxona yer osti kanalazatsiya tizimini to‘liq yangilash. Chiqindi suvlarni tortuvchi nasoslarni yangi o‘rnatish. Chiqindi suv to‘planuvchi xajmi 200 m3 xovuz qurish. KNS binosini to‘liq rekonstruksiya qilish.</t>
  </si>
  <si>
    <t>401722860302387073101054005</t>
  </si>
  <si>
    <t>Furqat tumanidagi 7-sonli umumiy o‘rta ta’lim maktabining Istiqlol MFY xududidagi maktab filiali binosini yangidan kurish.</t>
  </si>
  <si>
    <t>401722860302387092100072003</t>
  </si>
  <si>
    <t>01.01.2025 y</t>
  </si>
  <si>
    <t>Yil boshiga (01.01.2024yil holatiga) qoldiq</t>
  </si>
  <si>
    <t>3.3.</t>
  </si>
  <si>
    <t>Fuqarolar tashabbusi jamg‘armasidagi (01.01.2025 yil holatiga) qoldiq mablag‘lar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</si>
</sst>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 _₽_-;\-* #,##0.00\ _₽_-;_-* &quot;-&quot;??\ _₽_-;_-@_-"/>
    <numFmt numFmtId="164" formatCode="#,##0.0"/>
    <numFmt numFmtId="165" formatCode="#,##0.0_ ;[Red]\-#,##0.0\ "/>
    <numFmt numFmtId="166" formatCode="_-* #,##0\ _₽_-;\-* #,##0\ _₽_-;_-* &quot;-&quot;??\ _₽_-;_-@_-"/>
    <numFmt numFmtId="167" formatCode="#,##0_ ;\-#,##0\ "/>
  </numFmts>
  <fonts count="38" x14ac:knownFonts="1">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sz val="12"/>
      <color theme="1"/>
      <name val="Times New Roman"/>
      <family val="1"/>
      <charset val="204"/>
    </font>
    <font>
      <b/>
      <sz val="12"/>
      <color theme="1"/>
      <name val="Times New Roman"/>
      <family val="1"/>
      <charset val="204"/>
    </font>
    <font>
      <sz val="10"/>
      <color theme="1"/>
      <name val="Times New Roman"/>
      <family val="1"/>
      <charset val="204"/>
    </font>
    <font>
      <u/>
      <sz val="11"/>
      <color theme="10"/>
      <name val="Calibri"/>
      <family val="2"/>
      <charset val="204"/>
      <scheme val="minor"/>
    </font>
    <font>
      <b/>
      <sz val="14"/>
      <color rgb="FF000080"/>
      <name val="Arial"/>
      <family val="2"/>
      <charset val="204"/>
    </font>
    <font>
      <sz val="14"/>
      <color rgb="FF000080"/>
      <name val="Arial"/>
      <family val="2"/>
      <charset val="204"/>
    </font>
    <font>
      <sz val="12"/>
      <color theme="1"/>
      <name val="Arial"/>
      <family val="2"/>
      <charset val="204"/>
    </font>
    <font>
      <sz val="10"/>
      <color theme="1"/>
      <name val="Arial"/>
      <family val="2"/>
      <charset val="204"/>
    </font>
    <font>
      <b/>
      <sz val="12"/>
      <color theme="1"/>
      <name val="Arial"/>
      <family val="2"/>
      <charset val="204"/>
    </font>
    <font>
      <sz val="14"/>
      <color theme="1"/>
      <name val="Calibri"/>
      <family val="2"/>
      <charset val="204"/>
      <scheme val="minor"/>
    </font>
    <font>
      <sz val="16"/>
      <color theme="1"/>
      <name val="Calibri"/>
      <family val="2"/>
      <charset val="204"/>
      <scheme val="minor"/>
    </font>
    <font>
      <b/>
      <sz val="18"/>
      <color rgb="FF000080"/>
      <name val="Times New Roman"/>
      <family val="1"/>
      <charset val="204"/>
    </font>
    <font>
      <sz val="18"/>
      <color rgb="FF000080"/>
      <name val="Times New Roman"/>
      <family val="1"/>
      <charset val="204"/>
    </font>
    <font>
      <b/>
      <sz val="10"/>
      <color theme="1"/>
      <name val="Times New Roman"/>
      <family val="1"/>
      <charset val="204"/>
    </font>
    <font>
      <b/>
      <sz val="14"/>
      <color theme="1"/>
      <name val="Times New Roman"/>
      <family val="1"/>
      <charset val="204"/>
    </font>
    <font>
      <b/>
      <sz val="16"/>
      <color theme="1"/>
      <name val="Times New Roman"/>
      <family val="1"/>
      <charset val="204"/>
    </font>
    <font>
      <b/>
      <sz val="18"/>
      <color theme="1"/>
      <name val="Times New Roman"/>
      <family val="1"/>
      <charset val="204"/>
    </font>
    <font>
      <b/>
      <sz val="10"/>
      <color theme="1"/>
      <name val="Arial"/>
      <family val="2"/>
      <charset val="204"/>
    </font>
    <font>
      <b/>
      <sz val="20"/>
      <color rgb="FF000080"/>
      <name val="Times New Roman"/>
      <family val="1"/>
      <charset val="204"/>
    </font>
    <font>
      <sz val="20"/>
      <color rgb="FF000080"/>
      <name val="Times New Roman"/>
      <family val="1"/>
      <charset val="204"/>
    </font>
    <font>
      <sz val="14"/>
      <color theme="1"/>
      <name val="Times New Roman"/>
      <family val="1"/>
      <charset val="204"/>
    </font>
    <font>
      <sz val="16"/>
      <color theme="1"/>
      <name val="Times New Roman"/>
      <family val="1"/>
      <charset val="204"/>
    </font>
    <font>
      <sz val="18"/>
      <color theme="1"/>
      <name val="Times New Roman"/>
      <family val="1"/>
      <charset val="204"/>
    </font>
    <font>
      <b/>
      <sz val="26"/>
      <color rgb="FF000080"/>
      <name val="Times New Roman"/>
      <family val="1"/>
      <charset val="204"/>
    </font>
    <font>
      <sz val="26"/>
      <color rgb="FF000080"/>
      <name val="Times New Roman"/>
      <family val="1"/>
      <charset val="204"/>
    </font>
    <font>
      <sz val="12"/>
      <color theme="1"/>
      <name val="Calibri"/>
      <family val="2"/>
      <charset val="204"/>
      <scheme val="minor"/>
    </font>
    <font>
      <u/>
      <sz val="14"/>
      <color theme="10"/>
      <name val="Calibri"/>
      <family val="2"/>
      <charset val="204"/>
      <scheme val="minor"/>
    </font>
    <font>
      <b/>
      <sz val="18"/>
      <color theme="1"/>
      <name val="Calibri"/>
      <family val="2"/>
      <charset val="204"/>
      <scheme val="minor"/>
    </font>
    <font>
      <b/>
      <sz val="16"/>
      <color theme="1"/>
      <name val="Calibri"/>
      <family val="2"/>
      <charset val="204"/>
      <scheme val="minor"/>
    </font>
    <font>
      <sz val="20"/>
      <color theme="1"/>
      <name val="Times New Roman"/>
      <family val="1"/>
      <charset val="204"/>
    </font>
    <font>
      <b/>
      <sz val="20"/>
      <color theme="1"/>
      <name val="Times New Roman"/>
      <family val="1"/>
      <charset val="204"/>
    </font>
    <font>
      <sz val="10.5"/>
      <color theme="1"/>
      <name val="Arial"/>
      <family val="2"/>
      <charset val="204"/>
    </font>
    <font>
      <sz val="10.5"/>
      <name val="Arial"/>
      <family val="2"/>
      <charset val="204"/>
    </font>
    <font>
      <sz val="11"/>
      <color theme="1"/>
      <name val="Calibri"/>
      <family val="2"/>
    </font>
    <font>
      <sz val="18"/>
      <color theme="1"/>
      <name val="Calibri"/>
      <family val="2"/>
      <charset val="204"/>
      <scheme val="minor"/>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14">
    <border>
      <left/>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0" fontId="6" fillId="0" borderId="0" applyNumberFormat="0" applyFill="0" applyBorder="0" applyAlignment="0" applyProtection="0"/>
    <xf numFmtId="0" fontId="36" fillId="0" borderId="0"/>
  </cellStyleXfs>
  <cellXfs count="107">
    <xf numFmtId="0" fontId="0" fillId="0" borderId="0" xfId="0"/>
    <xf numFmtId="0" fontId="11" fillId="2" borderId="3"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5" fillId="2" borderId="0" xfId="0" applyFont="1" applyFill="1" applyBorder="1" applyAlignment="1">
      <alignment vertical="center" wrapText="1"/>
    </xf>
    <xf numFmtId="0" fontId="12" fillId="0" borderId="0" xfId="0" applyFont="1"/>
    <xf numFmtId="0" fontId="13" fillId="0" borderId="0" xfId="0" applyFont="1"/>
    <xf numFmtId="0" fontId="17" fillId="2" borderId="8" xfId="0" applyFont="1" applyFill="1" applyBorder="1" applyAlignment="1">
      <alignment horizontal="center" vertical="center" wrapText="1"/>
    </xf>
    <xf numFmtId="0" fontId="17" fillId="2" borderId="9" xfId="0" applyFont="1" applyFill="1" applyBorder="1" applyAlignment="1">
      <alignment horizontal="center" vertical="center" wrapText="1"/>
    </xf>
    <xf numFmtId="0" fontId="23" fillId="2" borderId="4" xfId="0" applyFont="1" applyFill="1" applyBorder="1" applyAlignment="1">
      <alignment horizontal="center" vertical="center" wrapText="1"/>
    </xf>
    <xf numFmtId="0" fontId="23" fillId="2" borderId="5" xfId="0" applyFont="1" applyFill="1" applyBorder="1" applyAlignment="1">
      <alignment vertical="center" wrapText="1"/>
    </xf>
    <xf numFmtId="0" fontId="23" fillId="2" borderId="10" xfId="0" applyFont="1" applyFill="1" applyBorder="1" applyAlignment="1">
      <alignment horizontal="center" vertical="center" wrapText="1"/>
    </xf>
    <xf numFmtId="0" fontId="23" fillId="2" borderId="11" xfId="0" applyFont="1" applyFill="1" applyBorder="1" applyAlignment="1">
      <alignment vertical="center" wrapText="1"/>
    </xf>
    <xf numFmtId="0" fontId="0" fillId="0" borderId="0" xfId="0" applyAlignment="1">
      <alignment wrapText="1"/>
    </xf>
    <xf numFmtId="0" fontId="23" fillId="2" borderId="5" xfId="0" applyFont="1" applyFill="1" applyBorder="1" applyAlignment="1">
      <alignment horizontal="center" vertical="center" wrapText="1"/>
    </xf>
    <xf numFmtId="0" fontId="23" fillId="2" borderId="11" xfId="0" applyFont="1" applyFill="1" applyBorder="1" applyAlignment="1">
      <alignment horizontal="center" vertical="center" wrapText="1"/>
    </xf>
    <xf numFmtId="0" fontId="5" fillId="0" borderId="0" xfId="0" applyFont="1" applyBorder="1" applyAlignment="1">
      <alignment vertical="center" wrapText="1"/>
    </xf>
    <xf numFmtId="0" fontId="28" fillId="0" borderId="0" xfId="0" applyFont="1"/>
    <xf numFmtId="164" fontId="20" fillId="2" borderId="12" xfId="0" applyNumberFormat="1" applyFont="1" applyFill="1" applyBorder="1" applyAlignment="1">
      <alignment horizontal="center" vertical="center" wrapText="1"/>
    </xf>
    <xf numFmtId="164" fontId="10" fillId="2" borderId="6" xfId="0" applyNumberFormat="1" applyFont="1" applyFill="1" applyBorder="1" applyAlignment="1">
      <alignment horizontal="center" vertical="center" wrapText="1"/>
    </xf>
    <xf numFmtId="0" fontId="19" fillId="2" borderId="0" xfId="0" applyFont="1" applyFill="1" applyAlignment="1">
      <alignment horizontal="center" vertical="center" wrapText="1"/>
    </xf>
    <xf numFmtId="14" fontId="19" fillId="2" borderId="0" xfId="0" applyNumberFormat="1" applyFont="1" applyFill="1" applyAlignment="1">
      <alignment horizontal="center" vertical="center" wrapText="1"/>
    </xf>
    <xf numFmtId="0" fontId="30" fillId="0" borderId="0" xfId="0" applyFont="1" applyAlignment="1">
      <alignment horizontal="center"/>
    </xf>
    <xf numFmtId="0" fontId="4" fillId="2" borderId="0" xfId="0" applyFont="1" applyFill="1" applyAlignment="1">
      <alignment vertical="center" wrapText="1"/>
    </xf>
    <xf numFmtId="0" fontId="16" fillId="2" borderId="0" xfId="0" applyFont="1" applyFill="1" applyAlignment="1">
      <alignment vertical="center" wrapText="1"/>
    </xf>
    <xf numFmtId="0" fontId="2" fillId="0" borderId="0" xfId="0" applyFont="1"/>
    <xf numFmtId="14" fontId="4" fillId="2" borderId="0" xfId="0" applyNumberFormat="1" applyFont="1" applyFill="1" applyAlignment="1">
      <alignment horizontal="center" vertical="center" wrapText="1"/>
    </xf>
    <xf numFmtId="14" fontId="4" fillId="2" borderId="0" xfId="0" applyNumberFormat="1" applyFont="1" applyFill="1" applyAlignment="1">
      <alignment vertical="center" wrapText="1"/>
    </xf>
    <xf numFmtId="0" fontId="18" fillId="0" borderId="0" xfId="0" applyFont="1" applyAlignment="1">
      <alignment vertical="center" wrapText="1"/>
    </xf>
    <xf numFmtId="0" fontId="31" fillId="0" borderId="0" xfId="0" applyFont="1"/>
    <xf numFmtId="0" fontId="17" fillId="2" borderId="0" xfId="0" applyFont="1" applyFill="1" applyBorder="1" applyAlignment="1">
      <alignment horizontal="center" vertical="center" wrapText="1"/>
    </xf>
    <xf numFmtId="0" fontId="33" fillId="2" borderId="0" xfId="0" applyFont="1" applyFill="1" applyBorder="1" applyAlignment="1">
      <alignment horizontal="center" vertical="center" wrapText="1"/>
    </xf>
    <xf numFmtId="0" fontId="17" fillId="0" borderId="0" xfId="0" applyFont="1" applyBorder="1" applyAlignment="1">
      <alignment horizontal="center" vertical="center" wrapText="1"/>
    </xf>
    <xf numFmtId="167" fontId="0" fillId="0" borderId="0" xfId="0" applyNumberFormat="1"/>
    <xf numFmtId="164" fontId="0" fillId="0" borderId="0" xfId="0" applyNumberFormat="1"/>
    <xf numFmtId="0" fontId="4" fillId="2" borderId="0" xfId="0" applyFont="1" applyFill="1" applyAlignment="1">
      <alignment vertical="center" wrapText="1"/>
    </xf>
    <xf numFmtId="0" fontId="17" fillId="0" borderId="13" xfId="0" applyFont="1" applyBorder="1" applyAlignment="1">
      <alignment horizontal="center" vertical="center" wrapText="1"/>
    </xf>
    <xf numFmtId="0" fontId="29" fillId="0" borderId="13" xfId="2" applyFont="1" applyBorder="1" applyAlignment="1">
      <alignment horizontal="center" vertical="center" wrapText="1"/>
    </xf>
    <xf numFmtId="0" fontId="23" fillId="0" borderId="13" xfId="0" applyFont="1" applyBorder="1" applyAlignment="1">
      <alignment horizontal="center" vertical="center" wrapText="1"/>
    </xf>
    <xf numFmtId="3" fontId="17" fillId="0" borderId="13" xfId="1" applyNumberFormat="1" applyFont="1" applyBorder="1" applyAlignment="1">
      <alignment horizontal="center" vertical="center" wrapText="1"/>
    </xf>
    <xf numFmtId="3" fontId="23" fillId="0" borderId="13" xfId="1" applyNumberFormat="1" applyFont="1" applyBorder="1" applyAlignment="1">
      <alignment horizontal="center" vertical="center" wrapText="1"/>
    </xf>
    <xf numFmtId="0" fontId="23" fillId="0" borderId="13" xfId="0" applyFont="1" applyBorder="1" applyAlignment="1">
      <alignment vertical="center" wrapText="1"/>
    </xf>
    <xf numFmtId="166" fontId="23" fillId="0" borderId="13" xfId="1" applyNumberFormat="1" applyFont="1" applyBorder="1" applyAlignment="1">
      <alignment vertical="center" wrapText="1"/>
    </xf>
    <xf numFmtId="3" fontId="23" fillId="2" borderId="5" xfId="0" applyNumberFormat="1" applyFont="1" applyFill="1" applyBorder="1" applyAlignment="1">
      <alignment horizontal="center" vertical="center" wrapText="1"/>
    </xf>
    <xf numFmtId="0" fontId="18" fillId="2" borderId="13" xfId="0" applyFont="1" applyFill="1" applyBorder="1" applyAlignment="1">
      <alignment horizontal="center" vertical="center" wrapText="1"/>
    </xf>
    <xf numFmtId="0" fontId="23" fillId="2" borderId="13" xfId="0" applyFont="1" applyFill="1" applyBorder="1" applyAlignment="1">
      <alignment horizontal="center" vertical="center" wrapText="1"/>
    </xf>
    <xf numFmtId="164" fontId="25" fillId="2" borderId="13" xfId="0" applyNumberFormat="1" applyFont="1" applyFill="1" applyBorder="1" applyAlignment="1">
      <alignment horizontal="center" vertical="center" wrapText="1"/>
    </xf>
    <xf numFmtId="165" fontId="25" fillId="2" borderId="13" xfId="0" applyNumberFormat="1" applyFont="1" applyFill="1" applyBorder="1" applyAlignment="1">
      <alignment horizontal="center" vertical="center" wrapText="1"/>
    </xf>
    <xf numFmtId="0" fontId="23" fillId="2" borderId="13" xfId="0" applyFont="1" applyFill="1" applyBorder="1" applyAlignment="1">
      <alignment vertical="center" wrapText="1"/>
    </xf>
    <xf numFmtId="0" fontId="24" fillId="2" borderId="13" xfId="0" applyFont="1" applyFill="1" applyBorder="1" applyAlignment="1">
      <alignment vertical="center" wrapText="1"/>
    </xf>
    <xf numFmtId="0" fontId="17" fillId="2" borderId="13" xfId="0" applyFont="1" applyFill="1" applyBorder="1" applyAlignment="1">
      <alignment horizontal="center" vertical="center" wrapText="1"/>
    </xf>
    <xf numFmtId="164" fontId="19" fillId="2" borderId="13" xfId="0" applyNumberFormat="1" applyFont="1" applyFill="1" applyBorder="1" applyAlignment="1">
      <alignment horizontal="center" vertical="center" wrapText="1"/>
    </xf>
    <xf numFmtId="165" fontId="19" fillId="2" borderId="13" xfId="0" applyNumberFormat="1" applyFont="1" applyFill="1" applyBorder="1" applyAlignment="1">
      <alignment horizontal="center" vertical="center" wrapText="1"/>
    </xf>
    <xf numFmtId="167" fontId="23" fillId="3" borderId="12" xfId="1" applyNumberFormat="1" applyFont="1" applyFill="1" applyBorder="1" applyAlignment="1">
      <alignment horizontal="center" vertical="center" wrapText="1"/>
    </xf>
    <xf numFmtId="3" fontId="23" fillId="3" borderId="5" xfId="0" applyNumberFormat="1" applyFont="1" applyFill="1" applyBorder="1" applyAlignment="1">
      <alignment horizontal="center" vertical="center" wrapText="1"/>
    </xf>
    <xf numFmtId="167" fontId="23" fillId="3" borderId="6" xfId="1" applyNumberFormat="1" applyFont="1" applyFill="1" applyBorder="1" applyAlignment="1">
      <alignment horizontal="center" vertical="center" wrapText="1"/>
    </xf>
    <xf numFmtId="167" fontId="17" fillId="3" borderId="9" xfId="1" applyNumberFormat="1" applyFont="1" applyFill="1" applyBorder="1" applyAlignment="1">
      <alignment horizontal="center" vertical="center" wrapText="1"/>
    </xf>
    <xf numFmtId="164" fontId="0" fillId="0" borderId="0" xfId="0" applyNumberFormat="1" applyAlignment="1">
      <alignment wrapText="1"/>
    </xf>
    <xf numFmtId="166" fontId="17" fillId="0" borderId="13" xfId="1" applyNumberFormat="1" applyFont="1" applyBorder="1" applyAlignment="1">
      <alignment vertical="center" wrapText="1"/>
    </xf>
    <xf numFmtId="0" fontId="37" fillId="0" borderId="0" xfId="0" applyFont="1"/>
    <xf numFmtId="0" fontId="24" fillId="2" borderId="13" xfId="0" applyFont="1" applyFill="1" applyBorder="1" applyAlignment="1">
      <alignment vertical="center" wrapText="1"/>
    </xf>
    <xf numFmtId="164" fontId="20" fillId="2" borderId="9" xfId="0" applyNumberFormat="1" applyFont="1" applyFill="1" applyBorder="1" applyAlignment="1">
      <alignment horizontal="center" vertical="center" wrapText="1"/>
    </xf>
    <xf numFmtId="166" fontId="0" fillId="0" borderId="0" xfId="0" applyNumberFormat="1"/>
    <xf numFmtId="0" fontId="0" fillId="0" borderId="0" xfId="0" applyFont="1"/>
    <xf numFmtId="0" fontId="12" fillId="0" borderId="0" xfId="0" applyFont="1" applyAlignment="1">
      <alignment horizontal="center"/>
    </xf>
    <xf numFmtId="166" fontId="23" fillId="0" borderId="13" xfId="1" applyNumberFormat="1" applyFont="1" applyFill="1" applyBorder="1" applyAlignment="1">
      <alignment vertical="center" wrapText="1"/>
    </xf>
    <xf numFmtId="164" fontId="23" fillId="2" borderId="13" xfId="0" applyNumberFormat="1" applyFont="1" applyFill="1" applyBorder="1" applyAlignment="1">
      <alignment vertical="center" wrapText="1"/>
    </xf>
    <xf numFmtId="166" fontId="0" fillId="0" borderId="0" xfId="0" applyNumberFormat="1" applyFont="1"/>
    <xf numFmtId="167" fontId="12" fillId="0" borderId="0" xfId="0" applyNumberFormat="1" applyFont="1"/>
    <xf numFmtId="166" fontId="17" fillId="0" borderId="13" xfId="1" applyNumberFormat="1" applyFont="1" applyFill="1" applyBorder="1" applyAlignment="1">
      <alignment vertical="center" wrapText="1"/>
    </xf>
    <xf numFmtId="0" fontId="3" fillId="0" borderId="0" xfId="0" applyFont="1" applyAlignment="1">
      <alignment horizontal="center" wrapText="1"/>
    </xf>
    <xf numFmtId="0" fontId="3" fillId="0" borderId="0" xfId="0" applyFont="1" applyAlignment="1">
      <alignment horizontal="center"/>
    </xf>
    <xf numFmtId="0" fontId="7" fillId="0" borderId="0" xfId="0" applyFont="1" applyAlignment="1">
      <alignment horizontal="center" vertical="center" wrapText="1"/>
    </xf>
    <xf numFmtId="0" fontId="8" fillId="0" borderId="0" xfId="0" applyFont="1" applyAlignment="1">
      <alignment horizontal="center" vertical="center"/>
    </xf>
    <xf numFmtId="0" fontId="34" fillId="2" borderId="5" xfId="0" applyFont="1" applyFill="1" applyBorder="1" applyAlignment="1">
      <alignment vertical="center" wrapText="1"/>
    </xf>
    <xf numFmtId="0" fontId="34" fillId="2" borderId="8" xfId="0" applyFont="1" applyFill="1" applyBorder="1" applyAlignment="1">
      <alignment vertical="center" wrapText="1"/>
    </xf>
    <xf numFmtId="0" fontId="11" fillId="2" borderId="1"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34" fillId="2" borderId="11" xfId="0" applyFont="1" applyFill="1" applyBorder="1" applyAlignment="1">
      <alignment vertical="center" wrapText="1"/>
    </xf>
    <xf numFmtId="0" fontId="35" fillId="2" borderId="5" xfId="2" applyFont="1" applyFill="1" applyBorder="1" applyAlignment="1">
      <alignment vertical="center" wrapText="1"/>
    </xf>
    <xf numFmtId="0" fontId="4" fillId="2" borderId="0" xfId="0" applyFont="1" applyFill="1" applyAlignment="1">
      <alignment vertical="center" wrapText="1"/>
    </xf>
    <xf numFmtId="0" fontId="3" fillId="0" borderId="0" xfId="0" applyFont="1" applyAlignment="1">
      <alignment horizontal="center" vertical="center" wrapText="1"/>
    </xf>
    <xf numFmtId="0" fontId="14" fillId="0" borderId="0" xfId="0" applyFont="1" applyAlignment="1">
      <alignment horizontal="center" vertical="center" wrapText="1"/>
    </xf>
    <xf numFmtId="0" fontId="15" fillId="0" borderId="0" xfId="0" applyFont="1" applyAlignment="1">
      <alignment horizontal="center" vertical="center"/>
    </xf>
    <xf numFmtId="14" fontId="4" fillId="2" borderId="0" xfId="0" applyNumberFormat="1" applyFont="1" applyFill="1" applyAlignment="1">
      <alignment horizontal="center" vertical="center" wrapText="1"/>
    </xf>
    <xf numFmtId="0" fontId="17" fillId="2" borderId="7" xfId="0" applyFont="1" applyFill="1" applyBorder="1" applyAlignment="1">
      <alignment horizontal="center" vertical="center" wrapText="1"/>
    </xf>
    <xf numFmtId="0" fontId="17" fillId="2" borderId="8"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32" fillId="0" borderId="0" xfId="0" applyFont="1" applyAlignment="1">
      <alignment horizontal="center" vertical="center" wrapText="1"/>
    </xf>
    <xf numFmtId="0" fontId="18" fillId="2" borderId="13" xfId="0" applyFont="1"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24" fillId="2" borderId="13" xfId="0" applyFont="1" applyFill="1" applyBorder="1" applyAlignment="1">
      <alignment vertical="center" wrapText="1"/>
    </xf>
    <xf numFmtId="0" fontId="24" fillId="2" borderId="13" xfId="0" applyFont="1" applyFill="1" applyBorder="1" applyAlignment="1">
      <alignment horizontal="center" vertical="center" wrapText="1"/>
    </xf>
    <xf numFmtId="0" fontId="19" fillId="0" borderId="0" xfId="0" applyFont="1" applyAlignment="1">
      <alignment vertical="center" wrapText="1"/>
    </xf>
    <xf numFmtId="0" fontId="24" fillId="0" borderId="0" xfId="0" applyFont="1" applyAlignment="1">
      <alignment horizontal="center" vertical="center" wrapText="1"/>
    </xf>
    <xf numFmtId="0" fontId="17" fillId="0" borderId="13" xfId="0" applyFont="1" applyBorder="1" applyAlignment="1">
      <alignment horizontal="center" vertical="center" wrapText="1"/>
    </xf>
    <xf numFmtId="0" fontId="21" fillId="0" borderId="0" xfId="0" applyFont="1" applyAlignment="1">
      <alignment horizontal="center" vertical="center" wrapText="1"/>
    </xf>
    <xf numFmtId="0" fontId="22" fillId="0" borderId="0" xfId="0" applyFont="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right" vertical="center" wrapText="1"/>
    </xf>
  </cellXfs>
  <cellStyles count="4">
    <cellStyle name="Гиперссылка" xfId="2" builtinId="8"/>
    <cellStyle name="Обычный" xfId="0" builtinId="0"/>
    <cellStyle name="Обычный 2" xfId="3"/>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javascript:scrollText(5828534)" TargetMode="External"/><Relationship Id="rId1" Type="http://schemas.openxmlformats.org/officeDocument/2006/relationships/hyperlink" Target="javascript:scrollText(582853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javascript:scrollText(582855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view="pageBreakPreview" zoomScaleSheetLayoutView="100" workbookViewId="0">
      <selection activeCell="E1" sqref="E1:F2"/>
    </sheetView>
  </sheetViews>
  <sheetFormatPr defaultRowHeight="15" x14ac:dyDescent="0.25"/>
  <cols>
    <col min="1" max="1" width="7.42578125" customWidth="1"/>
    <col min="5" max="5" width="35.7109375" customWidth="1"/>
    <col min="6" max="6" width="20.42578125" customWidth="1"/>
    <col min="7" max="7" width="13.28515625" customWidth="1"/>
    <col min="8" max="8" width="15.140625" customWidth="1"/>
    <col min="9" max="9" width="13.85546875" customWidth="1"/>
  </cols>
  <sheetData>
    <row r="1" spans="1:8" ht="42" customHeight="1" x14ac:dyDescent="0.25">
      <c r="E1" s="72"/>
      <c r="F1" s="73"/>
    </row>
    <row r="2" spans="1:8" ht="23.25" customHeight="1" x14ac:dyDescent="0.25">
      <c r="E2" s="73"/>
      <c r="F2" s="73"/>
    </row>
    <row r="4" spans="1:8" ht="44.45" customHeight="1" x14ac:dyDescent="0.25">
      <c r="A4" s="74" t="s">
        <v>98</v>
      </c>
      <c r="B4" s="74"/>
      <c r="C4" s="74"/>
      <c r="D4" s="74"/>
      <c r="E4" s="74"/>
      <c r="F4" s="74"/>
    </row>
    <row r="5" spans="1:8" ht="18.75" customHeight="1" x14ac:dyDescent="0.25">
      <c r="A5" s="75" t="s">
        <v>0</v>
      </c>
      <c r="B5" s="75"/>
      <c r="C5" s="75"/>
      <c r="D5" s="75"/>
      <c r="E5" s="75"/>
      <c r="F5" s="75"/>
    </row>
    <row r="6" spans="1:8" s="27" customFormat="1" ht="32.450000000000003" customHeight="1" x14ac:dyDescent="0.25">
      <c r="A6" s="84" t="s">
        <v>69</v>
      </c>
      <c r="B6" s="84"/>
      <c r="C6" s="26"/>
      <c r="D6" s="25"/>
      <c r="E6" s="25"/>
      <c r="F6" s="37" t="s">
        <v>119</v>
      </c>
    </row>
    <row r="7" spans="1:8" ht="18.75" customHeight="1" x14ac:dyDescent="0.25">
      <c r="A7" s="78" t="s">
        <v>1</v>
      </c>
      <c r="B7" s="80" t="s">
        <v>2</v>
      </c>
      <c r="C7" s="80"/>
      <c r="D7" s="80"/>
      <c r="E7" s="80"/>
      <c r="F7" s="1" t="s">
        <v>3</v>
      </c>
    </row>
    <row r="8" spans="1:8" ht="25.5" customHeight="1" x14ac:dyDescent="0.25">
      <c r="A8" s="79"/>
      <c r="B8" s="81"/>
      <c r="C8" s="81"/>
      <c r="D8" s="81"/>
      <c r="E8" s="81"/>
      <c r="F8" s="2" t="s">
        <v>4</v>
      </c>
    </row>
    <row r="9" spans="1:8" ht="38.25" customHeight="1" x14ac:dyDescent="0.25">
      <c r="A9" s="3">
        <v>1</v>
      </c>
      <c r="B9" s="82" t="s">
        <v>120</v>
      </c>
      <c r="C9" s="82"/>
      <c r="D9" s="82"/>
      <c r="E9" s="82"/>
      <c r="F9" s="20">
        <v>886916.72699999996</v>
      </c>
    </row>
    <row r="10" spans="1:8" ht="43.5" customHeight="1" x14ac:dyDescent="0.25">
      <c r="A10" s="4">
        <v>2</v>
      </c>
      <c r="B10" s="83" t="s">
        <v>5</v>
      </c>
      <c r="C10" s="83"/>
      <c r="D10" s="83"/>
      <c r="E10" s="83"/>
      <c r="F10" s="21">
        <f>+'3'!H17</f>
        <v>23418216.6749999</v>
      </c>
      <c r="G10" s="36"/>
    </row>
    <row r="11" spans="1:8" ht="58.7" customHeight="1" x14ac:dyDescent="0.25">
      <c r="A11" s="4">
        <v>3</v>
      </c>
      <c r="B11" s="83" t="s">
        <v>6</v>
      </c>
      <c r="C11" s="83"/>
      <c r="D11" s="83"/>
      <c r="E11" s="83"/>
      <c r="F11" s="21">
        <f>+'4'!K26</f>
        <v>22345539.469999999</v>
      </c>
      <c r="G11" s="36"/>
    </row>
    <row r="12" spans="1:8" ht="57.75" customHeight="1" x14ac:dyDescent="0.25">
      <c r="A12" s="4" t="s">
        <v>7</v>
      </c>
      <c r="B12" s="76" t="s">
        <v>67</v>
      </c>
      <c r="C12" s="76"/>
      <c r="D12" s="76"/>
      <c r="E12" s="76"/>
      <c r="F12" s="21">
        <f>+'4'!M26</f>
        <v>94975.4</v>
      </c>
    </row>
    <row r="13" spans="1:8" ht="63" customHeight="1" x14ac:dyDescent="0.25">
      <c r="A13" s="4" t="s">
        <v>9</v>
      </c>
      <c r="B13" s="76" t="s">
        <v>8</v>
      </c>
      <c r="C13" s="76"/>
      <c r="D13" s="76"/>
      <c r="E13" s="76"/>
      <c r="F13" s="21">
        <f>+'4'!L26</f>
        <v>19159167.434</v>
      </c>
    </row>
    <row r="14" spans="1:8" ht="63" customHeight="1" x14ac:dyDescent="0.25">
      <c r="A14" s="4" t="s">
        <v>121</v>
      </c>
      <c r="B14" s="76" t="s">
        <v>10</v>
      </c>
      <c r="C14" s="76"/>
      <c r="D14" s="76"/>
      <c r="E14" s="76"/>
      <c r="F14" s="21">
        <f>+'4'!N26</f>
        <v>3086396.6359999999</v>
      </c>
    </row>
    <row r="15" spans="1:8" ht="51" customHeight="1" x14ac:dyDescent="0.25">
      <c r="A15" s="5">
        <v>4</v>
      </c>
      <c r="B15" s="77" t="s">
        <v>122</v>
      </c>
      <c r="C15" s="77"/>
      <c r="D15" s="77"/>
      <c r="E15" s="77"/>
      <c r="F15" s="63">
        <f>+F9+F10-F11+F12</f>
        <v>2054569.3319998994</v>
      </c>
      <c r="G15" s="36"/>
      <c r="H15" s="36"/>
    </row>
    <row r="17" spans="1:6" x14ac:dyDescent="0.25">
      <c r="F17" s="36"/>
    </row>
    <row r="18" spans="1:6" ht="18.75" x14ac:dyDescent="0.3">
      <c r="A18" s="7" t="s">
        <v>72</v>
      </c>
      <c r="B18" s="7"/>
      <c r="C18" s="7"/>
      <c r="D18" s="7"/>
      <c r="E18" s="7"/>
      <c r="F18" s="66" t="s">
        <v>71</v>
      </c>
    </row>
  </sheetData>
  <mergeCells count="13">
    <mergeCell ref="E1:F2"/>
    <mergeCell ref="A4:F4"/>
    <mergeCell ref="A5:F5"/>
    <mergeCell ref="B14:E14"/>
    <mergeCell ref="B15:E15"/>
    <mergeCell ref="A7:A8"/>
    <mergeCell ref="B7:E8"/>
    <mergeCell ref="B9:E9"/>
    <mergeCell ref="B10:E10"/>
    <mergeCell ref="B11:E11"/>
    <mergeCell ref="B12:E12"/>
    <mergeCell ref="A6:B6"/>
    <mergeCell ref="B13:E13"/>
  </mergeCells>
  <hyperlinks>
    <hyperlink ref="B10" r:id="rId1" display="javascript:scrollText(5828531)"/>
    <hyperlink ref="B11" r:id="rId2" display="javascript:scrollText(5828534)"/>
  </hyperlinks>
  <printOptions horizontalCentered="1"/>
  <pageMargins left="0.35433070866141736" right="0.19685039370078741" top="0.43307086614173229" bottom="0.74803149606299213" header="0.31496062992125984" footer="0.31496062992125984"/>
  <pageSetup paperSize="9" scale="108" orientation="portrait"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view="pageBreakPreview" zoomScale="85" zoomScaleSheetLayoutView="85" workbookViewId="0">
      <selection activeCell="D1" sqref="D1:F2"/>
    </sheetView>
  </sheetViews>
  <sheetFormatPr defaultRowHeight="15" x14ac:dyDescent="0.25"/>
  <cols>
    <col min="2" max="2" width="33.7109375" customWidth="1"/>
    <col min="3" max="3" width="15.140625" customWidth="1"/>
    <col min="4" max="4" width="13.42578125" customWidth="1"/>
    <col min="5" max="5" width="12.28515625" customWidth="1"/>
    <col min="6" max="6" width="16.140625" customWidth="1"/>
    <col min="7" max="7" width="13.28515625" customWidth="1"/>
    <col min="8" max="8" width="15.140625" customWidth="1"/>
    <col min="9" max="9" width="13.85546875" customWidth="1"/>
  </cols>
  <sheetData>
    <row r="1" spans="1:8" ht="31.7" customHeight="1" x14ac:dyDescent="0.25">
      <c r="D1" s="85"/>
      <c r="E1" s="85"/>
      <c r="F1" s="85"/>
    </row>
    <row r="2" spans="1:8" ht="34.5" customHeight="1" x14ac:dyDescent="0.25">
      <c r="D2" s="85"/>
      <c r="E2" s="85"/>
      <c r="F2" s="85"/>
    </row>
    <row r="4" spans="1:8" s="8" customFormat="1" ht="54" customHeight="1" x14ac:dyDescent="0.35">
      <c r="A4" s="86" t="s">
        <v>98</v>
      </c>
      <c r="B4" s="86"/>
      <c r="C4" s="86"/>
      <c r="D4" s="86"/>
      <c r="E4" s="86"/>
      <c r="F4" s="86"/>
    </row>
    <row r="5" spans="1:8" s="8" customFormat="1" ht="24" customHeight="1" x14ac:dyDescent="0.35">
      <c r="A5" s="87" t="s">
        <v>0</v>
      </c>
      <c r="B5" s="87"/>
      <c r="C5" s="87"/>
      <c r="D5" s="87"/>
      <c r="E5" s="87"/>
      <c r="F5" s="87"/>
    </row>
    <row r="6" spans="1:8" s="27" customFormat="1" ht="28.5" customHeight="1" x14ac:dyDescent="0.25">
      <c r="A6" s="84" t="s">
        <v>69</v>
      </c>
      <c r="B6" s="84"/>
      <c r="C6" s="26"/>
      <c r="D6" s="29"/>
      <c r="E6" s="88" t="str">
        <f>+'1'!F6</f>
        <v>01.01.2025 й</v>
      </c>
      <c r="F6" s="88"/>
    </row>
    <row r="7" spans="1:8" s="27" customFormat="1" ht="17.45" customHeight="1" x14ac:dyDescent="0.25">
      <c r="A7" s="25"/>
      <c r="B7" s="25"/>
      <c r="C7" s="26"/>
      <c r="D7" s="29"/>
      <c r="E7" s="28"/>
      <c r="F7" s="32" t="s">
        <v>68</v>
      </c>
    </row>
    <row r="8" spans="1:8" ht="30.75" customHeight="1" x14ac:dyDescent="0.25">
      <c r="A8" s="91" t="s">
        <v>1</v>
      </c>
      <c r="B8" s="92" t="s">
        <v>66</v>
      </c>
      <c r="C8" s="92" t="s">
        <v>11</v>
      </c>
      <c r="D8" s="92" t="s">
        <v>12</v>
      </c>
      <c r="E8" s="92"/>
      <c r="F8" s="93"/>
    </row>
    <row r="9" spans="1:8" ht="52.5" customHeight="1" x14ac:dyDescent="0.25">
      <c r="A9" s="89"/>
      <c r="B9" s="90"/>
      <c r="C9" s="90"/>
      <c r="D9" s="9" t="s">
        <v>13</v>
      </c>
      <c r="E9" s="9" t="s">
        <v>14</v>
      </c>
      <c r="F9" s="10" t="s">
        <v>15</v>
      </c>
    </row>
    <row r="10" spans="1:8" ht="55.5" customHeight="1" x14ac:dyDescent="0.25">
      <c r="A10" s="13">
        <v>1</v>
      </c>
      <c r="B10" s="14" t="s">
        <v>16</v>
      </c>
      <c r="C10" s="17">
        <f>6+4</f>
        <v>10</v>
      </c>
      <c r="D10" s="17" t="s">
        <v>76</v>
      </c>
      <c r="E10" s="17">
        <f>18+12</f>
        <v>30</v>
      </c>
      <c r="F10" s="55">
        <f>8160000+5439024+105050</f>
        <v>13704074</v>
      </c>
    </row>
    <row r="11" spans="1:8" ht="53.45" customHeight="1" x14ac:dyDescent="0.25">
      <c r="A11" s="11">
        <v>2</v>
      </c>
      <c r="B11" s="12" t="s">
        <v>17</v>
      </c>
      <c r="C11" s="16">
        <f>2+2</f>
        <v>4</v>
      </c>
      <c r="D11" s="16"/>
      <c r="E11" s="45">
        <f>2+2</f>
        <v>4</v>
      </c>
      <c r="F11" s="56">
        <f>1360000*2+1254950+1360000</f>
        <v>5334950</v>
      </c>
    </row>
    <row r="12" spans="1:8" ht="62.45" customHeight="1" x14ac:dyDescent="0.25">
      <c r="A12" s="11">
        <v>3</v>
      </c>
      <c r="B12" s="12" t="s">
        <v>18</v>
      </c>
      <c r="C12" s="16"/>
      <c r="D12" s="16"/>
      <c r="E12" s="45"/>
      <c r="F12" s="57"/>
    </row>
    <row r="13" spans="1:8" ht="53.45" customHeight="1" x14ac:dyDescent="0.25">
      <c r="A13" s="11">
        <v>4</v>
      </c>
      <c r="B13" s="12" t="s">
        <v>19</v>
      </c>
      <c r="C13" s="16">
        <f>2+1</f>
        <v>3</v>
      </c>
      <c r="D13" s="16"/>
      <c r="E13" s="16">
        <f>2+1</f>
        <v>3</v>
      </c>
      <c r="F13" s="56">
        <f>2720000+1360000</f>
        <v>4080000</v>
      </c>
    </row>
    <row r="14" spans="1:8" ht="55.5" customHeight="1" x14ac:dyDescent="0.25">
      <c r="A14" s="11">
        <v>5</v>
      </c>
      <c r="B14" s="12" t="s">
        <v>20</v>
      </c>
      <c r="C14" s="16"/>
      <c r="D14" s="16"/>
      <c r="E14" s="16"/>
      <c r="F14" s="57"/>
    </row>
    <row r="15" spans="1:8" ht="48.75" customHeight="1" x14ac:dyDescent="0.25">
      <c r="A15" s="11">
        <v>6</v>
      </c>
      <c r="B15" s="12" t="s">
        <v>21</v>
      </c>
      <c r="C15" s="16"/>
      <c r="D15" s="16"/>
      <c r="E15" s="16"/>
      <c r="F15" s="57"/>
      <c r="H15" s="35"/>
    </row>
    <row r="16" spans="1:8" ht="48.75" customHeight="1" x14ac:dyDescent="0.25">
      <c r="A16" s="11">
        <v>7</v>
      </c>
      <c r="B16" s="12" t="s">
        <v>22</v>
      </c>
      <c r="C16" s="16"/>
      <c r="D16" s="16"/>
      <c r="E16" s="16"/>
      <c r="F16" s="57"/>
    </row>
    <row r="17" spans="1:7" ht="48.75" customHeight="1" x14ac:dyDescent="0.25">
      <c r="A17" s="11">
        <v>8</v>
      </c>
      <c r="B17" s="12" t="s">
        <v>23</v>
      </c>
      <c r="C17" s="16"/>
      <c r="D17" s="16"/>
      <c r="E17" s="16"/>
      <c r="F17" s="57"/>
    </row>
    <row r="18" spans="1:7" ht="48.75" customHeight="1" x14ac:dyDescent="0.25">
      <c r="A18" s="11">
        <v>9</v>
      </c>
      <c r="B18" s="12" t="s">
        <v>24</v>
      </c>
      <c r="C18" s="16"/>
      <c r="D18" s="16"/>
      <c r="E18" s="45"/>
      <c r="F18" s="56"/>
    </row>
    <row r="19" spans="1:7" s="7" customFormat="1" ht="45" customHeight="1" x14ac:dyDescent="0.3">
      <c r="A19" s="89" t="s">
        <v>25</v>
      </c>
      <c r="B19" s="90"/>
      <c r="C19" s="9">
        <f>SUM(C10:C18)</f>
        <v>17</v>
      </c>
      <c r="D19" s="9" t="s">
        <v>26</v>
      </c>
      <c r="E19" s="9" t="s">
        <v>26</v>
      </c>
      <c r="F19" s="58">
        <f>SUM(F10:F18)</f>
        <v>23119024</v>
      </c>
      <c r="G19" s="70"/>
    </row>
    <row r="20" spans="1:7" x14ac:dyDescent="0.25">
      <c r="F20" s="35"/>
      <c r="G20" s="35"/>
    </row>
    <row r="21" spans="1:7" x14ac:dyDescent="0.25">
      <c r="F21" s="35"/>
    </row>
    <row r="22" spans="1:7" ht="18.75" x14ac:dyDescent="0.3">
      <c r="A22" s="7" t="s">
        <v>73</v>
      </c>
      <c r="B22" s="7"/>
      <c r="C22" s="7"/>
      <c r="D22" s="7"/>
      <c r="E22" s="7"/>
      <c r="F22" s="7" t="s">
        <v>71</v>
      </c>
    </row>
  </sheetData>
  <mergeCells count="10">
    <mergeCell ref="D1:F2"/>
    <mergeCell ref="A4:F4"/>
    <mergeCell ref="A5:F5"/>
    <mergeCell ref="E6:F6"/>
    <mergeCell ref="A19:B19"/>
    <mergeCell ref="A8:A9"/>
    <mergeCell ref="B8:B9"/>
    <mergeCell ref="C8:C9"/>
    <mergeCell ref="D8:F8"/>
    <mergeCell ref="A6:B6"/>
  </mergeCells>
  <printOptions horizontalCentered="1"/>
  <pageMargins left="0.31496062992125984" right="0.19685039370078741" top="0.19685039370078741" bottom="0.19685039370078741" header="0.19685039370078741" footer="0.19685039370078741"/>
  <pageSetup paperSize="9" scale="91"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view="pageBreakPreview" zoomScale="60" workbookViewId="0">
      <selection activeCell="H1" sqref="H1:J2"/>
    </sheetView>
  </sheetViews>
  <sheetFormatPr defaultRowHeight="15" x14ac:dyDescent="0.25"/>
  <cols>
    <col min="2" max="2" width="16.28515625" customWidth="1"/>
    <col min="3" max="3" width="63.7109375" customWidth="1"/>
    <col min="4" max="5" width="20.5703125" customWidth="1"/>
    <col min="6" max="6" width="19" customWidth="1"/>
    <col min="7" max="7" width="16.5703125" customWidth="1"/>
    <col min="8" max="8" width="23" customWidth="1"/>
    <col min="9" max="9" width="22" bestFit="1" customWidth="1"/>
    <col min="10" max="10" width="35.28515625" customWidth="1"/>
    <col min="12" max="12" width="16.5703125" customWidth="1"/>
  </cols>
  <sheetData>
    <row r="1" spans="1:12" ht="52.5" customHeight="1" x14ac:dyDescent="0.25">
      <c r="H1" s="94"/>
      <c r="I1" s="94"/>
      <c r="J1" s="94"/>
    </row>
    <row r="2" spans="1:12" ht="52.5" customHeight="1" x14ac:dyDescent="0.25">
      <c r="H2" s="94"/>
      <c r="I2" s="94"/>
      <c r="J2" s="94"/>
    </row>
    <row r="3" spans="1:12" ht="64.5" customHeight="1" x14ac:dyDescent="0.25">
      <c r="A3" s="96" t="s">
        <v>27</v>
      </c>
      <c r="B3" s="96"/>
      <c r="C3" s="96"/>
      <c r="D3" s="96"/>
      <c r="E3" s="96"/>
      <c r="F3" s="96"/>
      <c r="G3" s="96"/>
      <c r="H3" s="96"/>
      <c r="I3" s="96"/>
      <c r="J3" s="96"/>
    </row>
    <row r="4" spans="1:12" ht="33" x14ac:dyDescent="0.25">
      <c r="A4" s="97" t="s">
        <v>0</v>
      </c>
      <c r="B4" s="97"/>
      <c r="C4" s="97"/>
      <c r="D4" s="97"/>
      <c r="E4" s="97"/>
      <c r="F4" s="97"/>
      <c r="G4" s="97"/>
      <c r="H4" s="97"/>
      <c r="I4" s="97"/>
      <c r="J4" s="97"/>
    </row>
    <row r="5" spans="1:12" s="24" customFormat="1" ht="27.75" customHeight="1" x14ac:dyDescent="0.35">
      <c r="A5" s="100" t="s">
        <v>69</v>
      </c>
      <c r="B5" s="100"/>
      <c r="C5" s="100"/>
      <c r="D5" s="100"/>
      <c r="E5" s="100"/>
      <c r="F5" s="100"/>
      <c r="G5" s="22"/>
      <c r="H5" s="23"/>
      <c r="I5" s="22"/>
      <c r="J5" s="23" t="str">
        <f>+'1'!F6</f>
        <v>01.01.2025 й</v>
      </c>
    </row>
    <row r="6" spans="1:12" ht="31.7" customHeight="1" x14ac:dyDescent="0.25">
      <c r="A6" s="6"/>
      <c r="B6" s="6"/>
      <c r="C6" s="6"/>
      <c r="D6" s="6"/>
      <c r="E6" s="6"/>
      <c r="F6" s="6"/>
      <c r="G6" s="6"/>
      <c r="H6" s="6"/>
      <c r="I6" s="6"/>
      <c r="J6" s="33" t="s">
        <v>68</v>
      </c>
    </row>
    <row r="7" spans="1:12" ht="81" customHeight="1" x14ac:dyDescent="0.25">
      <c r="A7" s="95" t="s">
        <v>1</v>
      </c>
      <c r="B7" s="95" t="s">
        <v>28</v>
      </c>
      <c r="C7" s="95"/>
      <c r="D7" s="95" t="s">
        <v>29</v>
      </c>
      <c r="E7" s="95"/>
      <c r="F7" s="95"/>
      <c r="G7" s="95"/>
      <c r="H7" s="95" t="s">
        <v>30</v>
      </c>
      <c r="I7" s="95" t="s">
        <v>31</v>
      </c>
      <c r="J7" s="95" t="s">
        <v>32</v>
      </c>
    </row>
    <row r="8" spans="1:12" ht="63" customHeight="1" x14ac:dyDescent="0.25">
      <c r="A8" s="95"/>
      <c r="B8" s="95"/>
      <c r="C8" s="95"/>
      <c r="D8" s="46" t="s">
        <v>33</v>
      </c>
      <c r="E8" s="46" t="s">
        <v>34</v>
      </c>
      <c r="F8" s="46" t="s">
        <v>35</v>
      </c>
      <c r="G8" s="46" t="s">
        <v>36</v>
      </c>
      <c r="H8" s="95"/>
      <c r="I8" s="95"/>
      <c r="J8" s="95"/>
    </row>
    <row r="9" spans="1:12" s="15" customFormat="1" ht="78" customHeight="1" x14ac:dyDescent="0.25">
      <c r="A9" s="47">
        <v>1</v>
      </c>
      <c r="B9" s="98" t="s">
        <v>37</v>
      </c>
      <c r="C9" s="98"/>
      <c r="D9" s="48"/>
      <c r="E9" s="48">
        <f>17789758+4000000</f>
        <v>21789758</v>
      </c>
      <c r="F9" s="48"/>
      <c r="G9" s="48"/>
      <c r="H9" s="48">
        <v>21789758</v>
      </c>
      <c r="I9" s="49">
        <f>+(D9+E9+F9+G9-H9)</f>
        <v>0</v>
      </c>
      <c r="J9" s="68"/>
      <c r="L9" s="59"/>
    </row>
    <row r="10" spans="1:12" s="15" customFormat="1" ht="49.7" customHeight="1" x14ac:dyDescent="0.25">
      <c r="A10" s="47">
        <v>2</v>
      </c>
      <c r="B10" s="98" t="s">
        <v>38</v>
      </c>
      <c r="C10" s="98"/>
      <c r="D10" s="53">
        <f>SUM(D11:D16)</f>
        <v>711427.8</v>
      </c>
      <c r="E10" s="53">
        <f t="shared" ref="E10:G10" si="0">SUM(E11:E16)</f>
        <v>149278.6</v>
      </c>
      <c r="F10" s="53">
        <f t="shared" si="0"/>
        <v>267000</v>
      </c>
      <c r="G10" s="53">
        <f t="shared" si="0"/>
        <v>500752.27499999997</v>
      </c>
      <c r="H10" s="53">
        <f>SUM(H11:H16)</f>
        <v>1628458.6749999002</v>
      </c>
      <c r="I10" s="54">
        <f t="shared" ref="I10:I17" si="1">+(D10+E10+F10+G10-H10)</f>
        <v>9.9651515483856201E-8</v>
      </c>
      <c r="J10" s="50"/>
    </row>
    <row r="11" spans="1:12" s="15" customFormat="1" ht="57.75" customHeight="1" x14ac:dyDescent="0.25">
      <c r="A11" s="47" t="s">
        <v>39</v>
      </c>
      <c r="B11" s="99" t="s">
        <v>40</v>
      </c>
      <c r="C11" s="51" t="s">
        <v>41</v>
      </c>
      <c r="D11" s="48">
        <v>165000</v>
      </c>
      <c r="E11" s="48"/>
      <c r="F11" s="48"/>
      <c r="G11" s="48"/>
      <c r="H11" s="48">
        <v>165000</v>
      </c>
      <c r="I11" s="49">
        <f t="shared" si="1"/>
        <v>0</v>
      </c>
      <c r="J11" s="47"/>
    </row>
    <row r="12" spans="1:12" s="15" customFormat="1" ht="70.5" customHeight="1" x14ac:dyDescent="0.25">
      <c r="A12" s="47" t="s">
        <v>42</v>
      </c>
      <c r="B12" s="99"/>
      <c r="C12" s="51" t="s">
        <v>43</v>
      </c>
      <c r="D12" s="48">
        <v>2500</v>
      </c>
      <c r="E12" s="48">
        <v>34000</v>
      </c>
      <c r="F12" s="48">
        <v>267000</v>
      </c>
      <c r="G12" s="48"/>
      <c r="H12" s="48">
        <f>+F12+E12+D12</f>
        <v>303500</v>
      </c>
      <c r="I12" s="49">
        <f t="shared" si="1"/>
        <v>0</v>
      </c>
      <c r="J12" s="47"/>
    </row>
    <row r="13" spans="1:12" s="15" customFormat="1" ht="61.5" customHeight="1" x14ac:dyDescent="0.25">
      <c r="A13" s="47" t="s">
        <v>44</v>
      </c>
      <c r="B13" s="99"/>
      <c r="C13" s="51" t="s">
        <v>45</v>
      </c>
      <c r="D13" s="48"/>
      <c r="E13" s="48"/>
      <c r="F13" s="48"/>
      <c r="G13" s="48"/>
      <c r="H13" s="48"/>
      <c r="I13" s="49">
        <f t="shared" si="1"/>
        <v>0</v>
      </c>
      <c r="J13" s="50"/>
    </row>
    <row r="14" spans="1:12" s="15" customFormat="1" ht="74.25" customHeight="1" x14ac:dyDescent="0.25">
      <c r="A14" s="47" t="s">
        <v>46</v>
      </c>
      <c r="B14" s="99"/>
      <c r="C14" s="51" t="s">
        <v>47</v>
      </c>
      <c r="D14" s="48"/>
      <c r="E14" s="48"/>
      <c r="F14" s="48"/>
      <c r="G14" s="48"/>
      <c r="H14" s="48"/>
      <c r="I14" s="49">
        <f t="shared" si="1"/>
        <v>0</v>
      </c>
      <c r="J14" s="50"/>
    </row>
    <row r="15" spans="1:12" s="15" customFormat="1" ht="63" customHeight="1" x14ac:dyDescent="0.25">
      <c r="A15" s="47" t="s">
        <v>48</v>
      </c>
      <c r="B15" s="99"/>
      <c r="C15" s="62" t="s">
        <v>70</v>
      </c>
      <c r="D15" s="48"/>
      <c r="E15" s="48"/>
      <c r="F15" s="48"/>
      <c r="G15" s="48"/>
      <c r="H15" s="48"/>
      <c r="I15" s="49">
        <f t="shared" ref="I15" si="2">+(D15+E15+F15+G15-H15)</f>
        <v>0</v>
      </c>
      <c r="J15" s="50"/>
    </row>
    <row r="16" spans="1:12" s="15" customFormat="1" ht="63" customHeight="1" x14ac:dyDescent="0.25">
      <c r="A16" s="47">
        <v>3</v>
      </c>
      <c r="B16" s="99"/>
      <c r="C16" s="51" t="s">
        <v>75</v>
      </c>
      <c r="D16" s="48">
        <v>543927.80000000005</v>
      </c>
      <c r="E16" s="48">
        <v>115278.6</v>
      </c>
      <c r="F16" s="48"/>
      <c r="G16" s="48">
        <f>500576.3+81+94.975</f>
        <v>500752.27499999997</v>
      </c>
      <c r="H16" s="48">
        <f>+G16+E16+D16-0.0000001</f>
        <v>1159958.6749999002</v>
      </c>
      <c r="I16" s="49">
        <f t="shared" si="1"/>
        <v>9.9884346127510071E-8</v>
      </c>
      <c r="J16" s="50"/>
    </row>
    <row r="17" spans="1:10" s="15" customFormat="1" ht="50.25" customHeight="1" x14ac:dyDescent="0.25">
      <c r="A17" s="52"/>
      <c r="B17" s="95" t="s">
        <v>49</v>
      </c>
      <c r="C17" s="95"/>
      <c r="D17" s="53">
        <f>+D9+D10</f>
        <v>711427.8</v>
      </c>
      <c r="E17" s="53">
        <f t="shared" ref="E17:H17" si="3">+E9+E10</f>
        <v>21939036.600000001</v>
      </c>
      <c r="F17" s="53">
        <f t="shared" si="3"/>
        <v>267000</v>
      </c>
      <c r="G17" s="53">
        <f t="shared" si="3"/>
        <v>500752.27499999997</v>
      </c>
      <c r="H17" s="53">
        <f t="shared" si="3"/>
        <v>23418216.6749999</v>
      </c>
      <c r="I17" s="54">
        <f t="shared" si="1"/>
        <v>1.0058283805847168E-7</v>
      </c>
      <c r="J17" s="50"/>
    </row>
    <row r="19" spans="1:10" x14ac:dyDescent="0.25">
      <c r="H19" s="36"/>
    </row>
    <row r="20" spans="1:10" ht="23.25" x14ac:dyDescent="0.35">
      <c r="B20" s="61" t="s">
        <v>74</v>
      </c>
      <c r="C20" s="61"/>
      <c r="D20" s="61"/>
      <c r="E20" s="61"/>
      <c r="F20" s="61"/>
      <c r="G20" s="61" t="s">
        <v>71</v>
      </c>
      <c r="H20" s="61"/>
    </row>
    <row r="25" spans="1:10" ht="24" customHeight="1" x14ac:dyDescent="0.25"/>
    <row r="26" spans="1:10" ht="24" customHeight="1" x14ac:dyDescent="0.25"/>
    <row r="27" spans="1:10" ht="24" customHeight="1" x14ac:dyDescent="0.25"/>
    <row r="28" spans="1:10" ht="24" customHeight="1" x14ac:dyDescent="0.25"/>
    <row r="29" spans="1:10" ht="24" customHeight="1" x14ac:dyDescent="0.25"/>
    <row r="30" spans="1:10" ht="24" customHeight="1" x14ac:dyDescent="0.25"/>
    <row r="31" spans="1:10" ht="24" customHeight="1" x14ac:dyDescent="0.25"/>
    <row r="32" spans="1:10" ht="24" customHeight="1" x14ac:dyDescent="0.25"/>
  </sheetData>
  <mergeCells count="14">
    <mergeCell ref="H1:J2"/>
    <mergeCell ref="B17:C17"/>
    <mergeCell ref="A7:A8"/>
    <mergeCell ref="B7:C8"/>
    <mergeCell ref="D7:G7"/>
    <mergeCell ref="A3:J3"/>
    <mergeCell ref="A4:J4"/>
    <mergeCell ref="B9:C9"/>
    <mergeCell ref="B10:C10"/>
    <mergeCell ref="B11:B16"/>
    <mergeCell ref="H7:H8"/>
    <mergeCell ref="I7:I8"/>
    <mergeCell ref="J7:J8"/>
    <mergeCell ref="A5:F5"/>
  </mergeCells>
  <printOptions horizontalCentered="1"/>
  <pageMargins left="0.23622047244094491" right="0.19685039370078741" top="0.23622047244094491" bottom="0.19685039370078741" header="0.19685039370078741" footer="0.31496062992125984"/>
  <pageSetup paperSize="9" scale="52"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8"/>
  <sheetViews>
    <sheetView tabSelected="1" view="pageBreakPreview" zoomScaleSheetLayoutView="100" workbookViewId="0">
      <pane xSplit="8" ySplit="8" topLeftCell="I9" activePane="bottomRight" state="frozen"/>
      <selection pane="topRight" activeCell="I1" sqref="I1"/>
      <selection pane="bottomLeft" activeCell="A9" sqref="A9"/>
      <selection pane="bottomRight" activeCell="K1" sqref="K1:N2"/>
    </sheetView>
  </sheetViews>
  <sheetFormatPr defaultRowHeight="15" x14ac:dyDescent="0.25"/>
  <cols>
    <col min="2" max="2" width="17.5703125" customWidth="1"/>
    <col min="3" max="3" width="15.28515625" customWidth="1"/>
    <col min="4" max="5" width="9.85546875" customWidth="1"/>
    <col min="6" max="6" width="11.85546875" customWidth="1"/>
    <col min="7" max="7" width="63.85546875" customWidth="1"/>
    <col min="8" max="8" width="37.5703125" customWidth="1"/>
    <col min="9" max="9" width="18.140625" customWidth="1"/>
    <col min="10" max="10" width="18.85546875" customWidth="1"/>
    <col min="11" max="11" width="17.85546875" customWidth="1"/>
    <col min="12" max="12" width="17.7109375" customWidth="1"/>
    <col min="13" max="13" width="18.28515625" customWidth="1"/>
    <col min="14" max="14" width="16.7109375" customWidth="1"/>
    <col min="16" max="16" width="14.85546875" bestFit="1" customWidth="1"/>
    <col min="18" max="19" width="10.5703125" bestFit="1" customWidth="1"/>
  </cols>
  <sheetData>
    <row r="1" spans="1:19" ht="36.75" customHeight="1" x14ac:dyDescent="0.25">
      <c r="K1" s="101"/>
      <c r="L1" s="101"/>
      <c r="M1" s="101"/>
      <c r="N1" s="101"/>
    </row>
    <row r="2" spans="1:19" ht="44.45" customHeight="1" x14ac:dyDescent="0.25">
      <c r="K2" s="101"/>
      <c r="L2" s="101"/>
      <c r="M2" s="101"/>
      <c r="N2" s="101"/>
    </row>
    <row r="3" spans="1:19" s="7" customFormat="1" ht="54" customHeight="1" x14ac:dyDescent="0.3">
      <c r="A3" s="103" t="s">
        <v>50</v>
      </c>
      <c r="B3" s="103"/>
      <c r="C3" s="103"/>
      <c r="D3" s="103"/>
      <c r="E3" s="103"/>
      <c r="F3" s="103"/>
      <c r="G3" s="103"/>
      <c r="H3" s="103"/>
      <c r="I3" s="103"/>
      <c r="J3" s="103"/>
      <c r="K3" s="103"/>
      <c r="L3" s="103"/>
      <c r="M3" s="103"/>
      <c r="N3" s="103"/>
    </row>
    <row r="4" spans="1:19" s="7" customFormat="1" ht="24" customHeight="1" x14ac:dyDescent="0.3">
      <c r="A4" s="104" t="s">
        <v>0</v>
      </c>
      <c r="B4" s="104"/>
      <c r="C4" s="104"/>
      <c r="D4" s="104"/>
      <c r="E4" s="104"/>
      <c r="F4" s="104"/>
      <c r="G4" s="104"/>
      <c r="H4" s="104"/>
      <c r="I4" s="104"/>
      <c r="J4" s="104"/>
      <c r="K4" s="104"/>
      <c r="L4" s="104"/>
      <c r="M4" s="104"/>
      <c r="N4" s="104"/>
    </row>
    <row r="5" spans="1:19" s="31" customFormat="1" ht="25.5" customHeight="1" x14ac:dyDescent="0.35">
      <c r="A5" s="105" t="s">
        <v>69</v>
      </c>
      <c r="B5" s="105"/>
      <c r="C5" s="105"/>
      <c r="D5" s="105"/>
      <c r="E5" s="105"/>
      <c r="F5" s="105"/>
      <c r="G5" s="30"/>
      <c r="H5" s="30"/>
      <c r="I5" s="106" t="str">
        <f>+'1'!F6</f>
        <v>01.01.2025 й</v>
      </c>
      <c r="J5" s="106"/>
      <c r="K5" s="106"/>
      <c r="L5" s="106"/>
      <c r="M5" s="106"/>
      <c r="N5" s="106"/>
    </row>
    <row r="6" spans="1:19" ht="18.75" x14ac:dyDescent="0.25">
      <c r="A6" s="18"/>
      <c r="B6" s="18"/>
      <c r="C6" s="18"/>
      <c r="D6" s="18"/>
      <c r="E6" s="18"/>
      <c r="F6" s="18"/>
      <c r="G6" s="18"/>
      <c r="H6" s="18"/>
      <c r="I6" s="18"/>
      <c r="J6" s="18"/>
      <c r="K6" s="18"/>
      <c r="L6" s="18"/>
      <c r="M6" s="18"/>
      <c r="N6" s="34" t="s">
        <v>68</v>
      </c>
    </row>
    <row r="7" spans="1:19" s="19" customFormat="1" ht="30.75" customHeight="1" x14ac:dyDescent="0.25">
      <c r="A7" s="102" t="s">
        <v>1</v>
      </c>
      <c r="B7" s="102" t="s">
        <v>51</v>
      </c>
      <c r="C7" s="102" t="s">
        <v>52</v>
      </c>
      <c r="D7" s="102" t="s">
        <v>53</v>
      </c>
      <c r="E7" s="102"/>
      <c r="F7" s="102"/>
      <c r="G7" s="102" t="s">
        <v>54</v>
      </c>
      <c r="H7" s="102" t="s">
        <v>55</v>
      </c>
      <c r="I7" s="102"/>
      <c r="J7" s="102"/>
      <c r="K7" s="102"/>
      <c r="L7" s="102"/>
      <c r="M7" s="102"/>
      <c r="N7" s="102"/>
    </row>
    <row r="8" spans="1:19" ht="116.45" customHeight="1" x14ac:dyDescent="0.25">
      <c r="A8" s="102"/>
      <c r="B8" s="102"/>
      <c r="C8" s="102"/>
      <c r="D8" s="38" t="s">
        <v>56</v>
      </c>
      <c r="E8" s="38" t="s">
        <v>57</v>
      </c>
      <c r="F8" s="38" t="s">
        <v>58</v>
      </c>
      <c r="G8" s="102"/>
      <c r="H8" s="38" t="s">
        <v>59</v>
      </c>
      <c r="I8" s="38" t="s">
        <v>60</v>
      </c>
      <c r="J8" s="39" t="s">
        <v>61</v>
      </c>
      <c r="K8" s="38" t="s">
        <v>62</v>
      </c>
      <c r="L8" s="38" t="s">
        <v>63</v>
      </c>
      <c r="M8" s="38" t="s">
        <v>67</v>
      </c>
      <c r="N8" s="38" t="s">
        <v>64</v>
      </c>
    </row>
    <row r="9" spans="1:19" s="65" customFormat="1" ht="37.5" x14ac:dyDescent="0.25">
      <c r="A9" s="40">
        <v>1</v>
      </c>
      <c r="B9" s="40">
        <v>32304034011</v>
      </c>
      <c r="C9" s="41">
        <v>5148</v>
      </c>
      <c r="D9" s="42"/>
      <c r="E9" s="42"/>
      <c r="F9" s="41">
        <v>5148</v>
      </c>
      <c r="G9" s="43" t="s">
        <v>99</v>
      </c>
      <c r="H9" s="43" t="s">
        <v>100</v>
      </c>
      <c r="I9" s="44">
        <v>1360000</v>
      </c>
      <c r="J9" s="44">
        <v>1360000</v>
      </c>
      <c r="K9" s="44">
        <v>1360000</v>
      </c>
      <c r="L9" s="44">
        <v>1348667.2</v>
      </c>
      <c r="M9" s="44"/>
      <c r="N9" s="44">
        <f t="shared" ref="N9:N18" si="0">+K9-L9-M9</f>
        <v>11332.800000000047</v>
      </c>
      <c r="S9" s="69"/>
    </row>
    <row r="10" spans="1:19" s="65" customFormat="1" ht="37.5" x14ac:dyDescent="0.25">
      <c r="A10" s="40">
        <f>1+A9</f>
        <v>2</v>
      </c>
      <c r="B10" s="40">
        <v>32302879011</v>
      </c>
      <c r="C10" s="41">
        <v>3916</v>
      </c>
      <c r="D10" s="42"/>
      <c r="E10" s="42"/>
      <c r="F10" s="41">
        <v>3916</v>
      </c>
      <c r="G10" s="43" t="s">
        <v>101</v>
      </c>
      <c r="H10" s="43" t="s">
        <v>102</v>
      </c>
      <c r="I10" s="44">
        <v>1360000</v>
      </c>
      <c r="J10" s="44">
        <v>1360000</v>
      </c>
      <c r="K10" s="67">
        <v>1360000</v>
      </c>
      <c r="L10" s="67">
        <v>1339001.5900000001</v>
      </c>
      <c r="M10" s="67">
        <v>20998.400000000001</v>
      </c>
      <c r="N10" s="67">
        <f t="shared" si="0"/>
        <v>9.9999999147257768E-3</v>
      </c>
      <c r="S10" s="69"/>
    </row>
    <row r="11" spans="1:19" s="65" customFormat="1" ht="75" x14ac:dyDescent="0.25">
      <c r="A11" s="40">
        <f t="shared" ref="A11:A20" si="1">1+A10</f>
        <v>3</v>
      </c>
      <c r="B11" s="40">
        <v>32326651011</v>
      </c>
      <c r="C11" s="41">
        <v>3783</v>
      </c>
      <c r="D11" s="42"/>
      <c r="E11" s="42"/>
      <c r="F11" s="41">
        <v>3783</v>
      </c>
      <c r="G11" s="43" t="s">
        <v>103</v>
      </c>
      <c r="H11" s="43" t="s">
        <v>104</v>
      </c>
      <c r="I11" s="44">
        <v>1360000</v>
      </c>
      <c r="J11" s="44">
        <v>1360000</v>
      </c>
      <c r="K11" s="67">
        <v>1360000</v>
      </c>
      <c r="L11" s="67">
        <v>1344000</v>
      </c>
      <c r="M11" s="67"/>
      <c r="N11" s="67">
        <f t="shared" si="0"/>
        <v>16000</v>
      </c>
      <c r="S11" s="69"/>
    </row>
    <row r="12" spans="1:19" s="65" customFormat="1" ht="37.5" x14ac:dyDescent="0.25">
      <c r="A12" s="40">
        <f t="shared" si="1"/>
        <v>4</v>
      </c>
      <c r="B12" s="40">
        <v>32302725011</v>
      </c>
      <c r="C12" s="41">
        <v>3423</v>
      </c>
      <c r="D12" s="42"/>
      <c r="E12" s="42"/>
      <c r="F12" s="41">
        <v>3423</v>
      </c>
      <c r="G12" s="43" t="s">
        <v>105</v>
      </c>
      <c r="H12" s="43" t="s">
        <v>106</v>
      </c>
      <c r="I12" s="44">
        <v>1360000</v>
      </c>
      <c r="J12" s="44">
        <v>1360000</v>
      </c>
      <c r="K12" s="44">
        <v>1360000</v>
      </c>
      <c r="L12" s="44">
        <v>1360000</v>
      </c>
      <c r="M12" s="67"/>
      <c r="N12" s="67">
        <f t="shared" si="0"/>
        <v>0</v>
      </c>
      <c r="S12" s="69"/>
    </row>
    <row r="13" spans="1:19" s="65" customFormat="1" ht="56.25" x14ac:dyDescent="0.25">
      <c r="A13" s="40">
        <f t="shared" si="1"/>
        <v>5</v>
      </c>
      <c r="B13" s="40">
        <v>32301528011</v>
      </c>
      <c r="C13" s="41">
        <v>2390</v>
      </c>
      <c r="D13" s="42"/>
      <c r="E13" s="42"/>
      <c r="F13" s="41">
        <v>2390</v>
      </c>
      <c r="G13" s="43" t="s">
        <v>107</v>
      </c>
      <c r="H13" s="43" t="s">
        <v>108</v>
      </c>
      <c r="I13" s="44">
        <v>1360000</v>
      </c>
      <c r="J13" s="67">
        <v>1360000</v>
      </c>
      <c r="K13" s="67">
        <v>1360000</v>
      </c>
      <c r="L13" s="67">
        <v>775468</v>
      </c>
      <c r="M13" s="67"/>
      <c r="N13" s="67">
        <f t="shared" si="0"/>
        <v>584532</v>
      </c>
      <c r="S13" s="69"/>
    </row>
    <row r="14" spans="1:19" s="65" customFormat="1" ht="18.75" x14ac:dyDescent="0.25">
      <c r="A14" s="40">
        <f t="shared" si="1"/>
        <v>6</v>
      </c>
      <c r="B14" s="40">
        <v>32302965011</v>
      </c>
      <c r="C14" s="41">
        <v>2188</v>
      </c>
      <c r="D14" s="42"/>
      <c r="E14" s="42"/>
      <c r="F14" s="41">
        <v>2188</v>
      </c>
      <c r="G14" s="43" t="s">
        <v>109</v>
      </c>
      <c r="H14" s="43" t="s">
        <v>110</v>
      </c>
      <c r="I14" s="44">
        <v>1360000</v>
      </c>
      <c r="J14" s="44">
        <v>1360000</v>
      </c>
      <c r="K14" s="67">
        <v>1360000</v>
      </c>
      <c r="L14" s="67">
        <v>1360000</v>
      </c>
      <c r="M14" s="67"/>
      <c r="N14" s="67">
        <f t="shared" si="0"/>
        <v>0</v>
      </c>
      <c r="S14" s="69"/>
    </row>
    <row r="15" spans="1:19" s="65" customFormat="1" ht="42.75" customHeight="1" x14ac:dyDescent="0.25">
      <c r="A15" s="40">
        <f t="shared" si="1"/>
        <v>7</v>
      </c>
      <c r="B15" s="40">
        <v>32303503011</v>
      </c>
      <c r="C15" s="41">
        <v>2182</v>
      </c>
      <c r="D15" s="42"/>
      <c r="E15" s="42"/>
      <c r="F15" s="41">
        <v>2182</v>
      </c>
      <c r="G15" s="43" t="s">
        <v>111</v>
      </c>
      <c r="H15" s="43" t="s">
        <v>112</v>
      </c>
      <c r="I15" s="44">
        <v>1360000</v>
      </c>
      <c r="J15" s="67">
        <v>1262626.47</v>
      </c>
      <c r="K15" s="67">
        <v>1262626.47</v>
      </c>
      <c r="L15" s="67">
        <v>1214672.4439999999</v>
      </c>
      <c r="M15" s="67">
        <v>47954</v>
      </c>
      <c r="N15" s="67">
        <f t="shared" si="0"/>
        <v>2.6000000070780516E-2</v>
      </c>
      <c r="S15" s="69"/>
    </row>
    <row r="16" spans="1:19" s="65" customFormat="1" ht="112.5" x14ac:dyDescent="0.25">
      <c r="A16" s="40">
        <f t="shared" si="1"/>
        <v>8</v>
      </c>
      <c r="B16" s="40">
        <v>32303509011</v>
      </c>
      <c r="C16" s="41">
        <v>2166</v>
      </c>
      <c r="D16" s="42"/>
      <c r="E16" s="42"/>
      <c r="F16" s="41">
        <v>2166</v>
      </c>
      <c r="G16" s="43" t="s">
        <v>113</v>
      </c>
      <c r="H16" s="43" t="s">
        <v>114</v>
      </c>
      <c r="I16" s="44">
        <v>1360000</v>
      </c>
      <c r="J16" s="44">
        <v>1360000</v>
      </c>
      <c r="K16" s="67">
        <v>1360000</v>
      </c>
      <c r="L16" s="67">
        <v>1333977</v>
      </c>
      <c r="M16" s="67">
        <v>26023</v>
      </c>
      <c r="N16" s="67">
        <f t="shared" si="0"/>
        <v>0</v>
      </c>
      <c r="S16" s="69"/>
    </row>
    <row r="17" spans="1:19" s="65" customFormat="1" ht="75" x14ac:dyDescent="0.25">
      <c r="A17" s="40">
        <f t="shared" si="1"/>
        <v>9</v>
      </c>
      <c r="B17" s="40">
        <v>32304129011</v>
      </c>
      <c r="C17" s="41">
        <v>2156</v>
      </c>
      <c r="D17" s="42"/>
      <c r="E17" s="42"/>
      <c r="F17" s="41">
        <v>2156</v>
      </c>
      <c r="G17" s="43" t="s">
        <v>115</v>
      </c>
      <c r="H17" s="43" t="s">
        <v>116</v>
      </c>
      <c r="I17" s="44">
        <v>1360000</v>
      </c>
      <c r="J17" s="67">
        <v>1360000</v>
      </c>
      <c r="K17" s="67">
        <v>1360000</v>
      </c>
      <c r="L17" s="67">
        <v>1194142</v>
      </c>
      <c r="M17" s="67"/>
      <c r="N17" s="67">
        <f>+K17-L17-M17</f>
        <v>165858</v>
      </c>
      <c r="S17" s="69"/>
    </row>
    <row r="18" spans="1:19" s="65" customFormat="1" ht="56.25" x14ac:dyDescent="0.25">
      <c r="A18" s="40">
        <f t="shared" si="1"/>
        <v>10</v>
      </c>
      <c r="B18" s="40">
        <v>32312436011</v>
      </c>
      <c r="C18" s="41">
        <v>2068</v>
      </c>
      <c r="D18" s="42"/>
      <c r="E18" s="42"/>
      <c r="F18" s="41">
        <v>2068</v>
      </c>
      <c r="G18" s="43" t="s">
        <v>117</v>
      </c>
      <c r="H18" s="43" t="s">
        <v>118</v>
      </c>
      <c r="I18" s="44">
        <v>1360000</v>
      </c>
      <c r="J18" s="67">
        <v>1360000</v>
      </c>
      <c r="K18" s="67">
        <v>1360000</v>
      </c>
      <c r="L18" s="67">
        <v>1272404</v>
      </c>
      <c r="M18" s="67"/>
      <c r="N18" s="67">
        <f t="shared" si="0"/>
        <v>87596</v>
      </c>
      <c r="S18" s="69"/>
    </row>
    <row r="19" spans="1:19" ht="55.7" customHeight="1" x14ac:dyDescent="0.25">
      <c r="A19" s="40">
        <f t="shared" si="1"/>
        <v>11</v>
      </c>
      <c r="B19" s="40" t="s">
        <v>77</v>
      </c>
      <c r="C19" s="41">
        <v>5554</v>
      </c>
      <c r="D19" s="42"/>
      <c r="E19" s="42"/>
      <c r="F19" s="41">
        <v>5554</v>
      </c>
      <c r="G19" s="43" t="s">
        <v>84</v>
      </c>
      <c r="H19" s="43" t="s">
        <v>91</v>
      </c>
      <c r="I19" s="67">
        <v>1359756</v>
      </c>
      <c r="J19" s="44">
        <v>1248483</v>
      </c>
      <c r="K19" s="67">
        <v>1248483</v>
      </c>
      <c r="L19" s="67">
        <v>1248483</v>
      </c>
      <c r="M19" s="67"/>
      <c r="N19" s="67">
        <f>+K19-L19-M19</f>
        <v>0</v>
      </c>
      <c r="S19" s="69"/>
    </row>
    <row r="20" spans="1:19" ht="39.6" customHeight="1" x14ac:dyDescent="0.25">
      <c r="A20" s="40">
        <f t="shared" si="1"/>
        <v>12</v>
      </c>
      <c r="B20" s="40" t="s">
        <v>78</v>
      </c>
      <c r="C20" s="41">
        <v>5458</v>
      </c>
      <c r="D20" s="42"/>
      <c r="E20" s="42"/>
      <c r="F20" s="41">
        <v>5458</v>
      </c>
      <c r="G20" s="43" t="s">
        <v>85</v>
      </c>
      <c r="H20" s="43" t="s">
        <v>92</v>
      </c>
      <c r="I20" s="67">
        <v>1360000</v>
      </c>
      <c r="J20" s="44">
        <v>1360000</v>
      </c>
      <c r="K20" s="67">
        <v>1360000</v>
      </c>
      <c r="L20" s="67">
        <v>270189</v>
      </c>
      <c r="M20" s="67">
        <v>0</v>
      </c>
      <c r="N20" s="67">
        <v>1084811</v>
      </c>
      <c r="S20" s="69"/>
    </row>
    <row r="21" spans="1:19" ht="74.099999999999994" customHeight="1" x14ac:dyDescent="0.25">
      <c r="A21" s="40">
        <f t="shared" ref="A21:A25" si="2">1+A20</f>
        <v>13</v>
      </c>
      <c r="B21" s="40" t="s">
        <v>79</v>
      </c>
      <c r="C21" s="41">
        <v>5151</v>
      </c>
      <c r="D21" s="42"/>
      <c r="E21" s="42"/>
      <c r="F21" s="41">
        <v>5151</v>
      </c>
      <c r="G21" s="43" t="s">
        <v>86</v>
      </c>
      <c r="H21" s="43" t="s">
        <v>93</v>
      </c>
      <c r="I21" s="67">
        <v>1359756</v>
      </c>
      <c r="J21" s="67">
        <v>1209995</v>
      </c>
      <c r="K21" s="67">
        <v>1209995</v>
      </c>
      <c r="L21" s="67">
        <v>1209995</v>
      </c>
      <c r="M21" s="67">
        <v>0</v>
      </c>
      <c r="N21" s="67">
        <f t="shared" ref="N21:N25" si="3">+K21-L21-M21</f>
        <v>0</v>
      </c>
      <c r="P21" s="64"/>
      <c r="S21" s="69"/>
    </row>
    <row r="22" spans="1:19" ht="55.7" customHeight="1" x14ac:dyDescent="0.25">
      <c r="A22" s="40">
        <f t="shared" si="2"/>
        <v>14</v>
      </c>
      <c r="B22" s="40" t="s">
        <v>80</v>
      </c>
      <c r="C22" s="41">
        <v>5030</v>
      </c>
      <c r="D22" s="42"/>
      <c r="E22" s="42"/>
      <c r="F22" s="41">
        <v>5030</v>
      </c>
      <c r="G22" s="43" t="s">
        <v>87</v>
      </c>
      <c r="H22" s="43" t="s">
        <v>94</v>
      </c>
      <c r="I22" s="67">
        <v>1359756</v>
      </c>
      <c r="J22" s="67">
        <v>1240560</v>
      </c>
      <c r="K22" s="67">
        <v>1240560</v>
      </c>
      <c r="L22" s="67">
        <v>1240560</v>
      </c>
      <c r="M22" s="67">
        <v>0</v>
      </c>
      <c r="N22" s="67">
        <f t="shared" si="3"/>
        <v>0</v>
      </c>
      <c r="S22" s="69"/>
    </row>
    <row r="23" spans="1:19" ht="129.75" customHeight="1" x14ac:dyDescent="0.25">
      <c r="A23" s="40">
        <f t="shared" si="2"/>
        <v>15</v>
      </c>
      <c r="B23" s="40" t="s">
        <v>81</v>
      </c>
      <c r="C23" s="41">
        <v>4682</v>
      </c>
      <c r="D23" s="42"/>
      <c r="E23" s="42"/>
      <c r="F23" s="41">
        <v>4682</v>
      </c>
      <c r="G23" s="43" t="s">
        <v>88</v>
      </c>
      <c r="H23" s="43" t="s">
        <v>95</v>
      </c>
      <c r="I23" s="67">
        <v>1359756</v>
      </c>
      <c r="J23" s="67">
        <v>1173875</v>
      </c>
      <c r="K23" s="67">
        <v>1173875</v>
      </c>
      <c r="L23" s="67">
        <v>1173875</v>
      </c>
      <c r="M23" s="67">
        <v>0</v>
      </c>
      <c r="N23" s="67">
        <f t="shared" si="3"/>
        <v>0</v>
      </c>
      <c r="S23" s="69"/>
    </row>
    <row r="24" spans="1:19" ht="92.85" customHeight="1" x14ac:dyDescent="0.25">
      <c r="A24" s="40">
        <f t="shared" si="2"/>
        <v>16</v>
      </c>
      <c r="B24" s="40" t="s">
        <v>82</v>
      </c>
      <c r="C24" s="41">
        <v>4312</v>
      </c>
      <c r="D24" s="42"/>
      <c r="E24" s="42"/>
      <c r="F24" s="41">
        <v>4312</v>
      </c>
      <c r="G24" s="43" t="s">
        <v>89</v>
      </c>
      <c r="H24" s="43" t="s">
        <v>96</v>
      </c>
      <c r="I24" s="67">
        <v>1360000</v>
      </c>
      <c r="J24" s="44">
        <v>1254950</v>
      </c>
      <c r="K24" s="67">
        <v>1255000</v>
      </c>
      <c r="L24" s="67">
        <v>1254473.6000000001</v>
      </c>
      <c r="M24" s="67">
        <v>0</v>
      </c>
      <c r="N24" s="67">
        <f t="shared" si="3"/>
        <v>526.39999999990687</v>
      </c>
      <c r="R24" s="64"/>
      <c r="S24" s="69"/>
    </row>
    <row r="25" spans="1:19" ht="101.25" customHeight="1" x14ac:dyDescent="0.25">
      <c r="A25" s="40">
        <f t="shared" si="2"/>
        <v>17</v>
      </c>
      <c r="B25" s="40" t="s">
        <v>83</v>
      </c>
      <c r="C25" s="41">
        <v>3617</v>
      </c>
      <c r="D25" s="42"/>
      <c r="E25" s="42"/>
      <c r="F25" s="41">
        <v>3617</v>
      </c>
      <c r="G25" s="43" t="s">
        <v>90</v>
      </c>
      <c r="H25" s="43" t="s">
        <v>97</v>
      </c>
      <c r="I25" s="67">
        <v>1360000</v>
      </c>
      <c r="J25" s="44">
        <v>1360000</v>
      </c>
      <c r="K25" s="67">
        <v>1355000</v>
      </c>
      <c r="L25" s="67">
        <v>219259.6</v>
      </c>
      <c r="M25" s="67">
        <v>0</v>
      </c>
      <c r="N25" s="67">
        <f t="shared" si="3"/>
        <v>1135740.3999999999</v>
      </c>
      <c r="S25" s="69"/>
    </row>
    <row r="26" spans="1:19" ht="36" customHeight="1" x14ac:dyDescent="0.25">
      <c r="A26" s="102" t="s">
        <v>65</v>
      </c>
      <c r="B26" s="102"/>
      <c r="C26" s="102"/>
      <c r="D26" s="102"/>
      <c r="E26" s="102"/>
      <c r="F26" s="102"/>
      <c r="G26" s="102"/>
      <c r="H26" s="102"/>
      <c r="I26" s="60">
        <f>SUM(I9:I25)</f>
        <v>23119024</v>
      </c>
      <c r="J26" s="60">
        <f t="shared" ref="J26:N26" si="4">SUM(J9:J25)</f>
        <v>22350489.469999999</v>
      </c>
      <c r="K26" s="71">
        <f t="shared" si="4"/>
        <v>22345539.469999999</v>
      </c>
      <c r="L26" s="71">
        <f t="shared" si="4"/>
        <v>19159167.434</v>
      </c>
      <c r="M26" s="71">
        <f t="shared" si="4"/>
        <v>94975.4</v>
      </c>
      <c r="N26" s="71">
        <f t="shared" si="4"/>
        <v>3086396.6359999999</v>
      </c>
      <c r="S26" s="69"/>
    </row>
    <row r="27" spans="1:19" ht="22.7" customHeight="1" x14ac:dyDescent="0.25">
      <c r="I27" s="64"/>
      <c r="S27" s="69"/>
    </row>
    <row r="28" spans="1:19" ht="42.75" customHeight="1" x14ac:dyDescent="0.35">
      <c r="B28" s="61" t="s">
        <v>73</v>
      </c>
      <c r="C28" s="61"/>
      <c r="D28" s="61"/>
      <c r="E28" s="61"/>
      <c r="F28" s="61"/>
      <c r="G28" s="61"/>
      <c r="H28" s="61"/>
      <c r="I28" s="61"/>
      <c r="J28" s="61" t="s">
        <v>71</v>
      </c>
    </row>
  </sheetData>
  <mergeCells count="12">
    <mergeCell ref="K1:N2"/>
    <mergeCell ref="A26:H26"/>
    <mergeCell ref="A3:N3"/>
    <mergeCell ref="A4:N4"/>
    <mergeCell ref="A7:A8"/>
    <mergeCell ref="B7:B8"/>
    <mergeCell ref="C7:C8"/>
    <mergeCell ref="D7:F7"/>
    <mergeCell ref="G7:G8"/>
    <mergeCell ref="H7:N7"/>
    <mergeCell ref="A5:F5"/>
    <mergeCell ref="I5:N5"/>
  </mergeCells>
  <hyperlinks>
    <hyperlink ref="J8" r:id="rId1" display="javascript:scrollText(5828558)"/>
  </hyperlinks>
  <printOptions horizontalCentered="1"/>
  <pageMargins left="0.23622047244094491" right="0.19685039370078741" top="0.35433070866141736" bottom="0.19685039370078741" header="0.31496062992125984" footer="0.31496062992125984"/>
  <pageSetup paperSize="9" scale="42" orientation="landscape"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5</vt:i4>
      </vt:variant>
    </vt:vector>
  </HeadingPairs>
  <TitlesOfParts>
    <vt:vector size="9" baseType="lpstr">
      <vt:lpstr>1</vt:lpstr>
      <vt:lpstr>2</vt:lpstr>
      <vt:lpstr>3</vt:lpstr>
      <vt:lpstr>4</vt:lpstr>
      <vt:lpstr>'4'!Заголовки_для_печати</vt:lpstr>
      <vt:lpstr>'1'!Область_печати</vt:lpstr>
      <vt:lpstr>'2'!Область_печати</vt:lpstr>
      <vt:lpstr>'3'!Область_печати</vt:lpstr>
      <vt:lpstr>'4'!Область_печати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Windows 10 Pro</cp:lastModifiedBy>
  <cp:lastPrinted>2025-01-06T06:24:09Z</cp:lastPrinted>
  <dcterms:created xsi:type="dcterms:W3CDTF">2022-01-21T17:10:28Z</dcterms:created>
  <dcterms:modified xsi:type="dcterms:W3CDTF">2025-01-08T12:04:56Z</dcterms:modified>
</cp:coreProperties>
</file>